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2.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ink/ink1.xml" ContentType="application/inkml+xml"/>
  <Override PartName="/xl/ink/ink2.xml" ContentType="application/inkml+xml"/>
  <Override PartName="/xl/ink/ink3.xml" ContentType="application/inkml+xml"/>
  <Override PartName="/xl/ink/ink4.xml" ContentType="application/inkml+xml"/>
  <Override PartName="/xl/ink/ink5.xml" ContentType="application/inkml+xml"/>
  <Override PartName="/xl/ink/ink6.xml" ContentType="application/inkml+xml"/>
  <Override PartName="/xl/ink/ink7.xml" ContentType="application/inkml+xml"/>
  <Override PartName="/xl/ink/ink8.xml" ContentType="application/inkml+xml"/>
  <Override PartName="/xl/ink/ink9.xml" ContentType="application/inkml+xml"/>
  <Override PartName="/xl/ink/ink10.xml" ContentType="application/inkml+xml"/>
  <Override PartName="/xl/ink/ink11.xml" ContentType="application/inkml+xml"/>
  <Override PartName="/xl/ink/ink12.xml" ContentType="application/inkml+xml"/>
  <Override PartName="/xl/ink/ink13.xml" ContentType="application/inkml+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Ex1.xml" ContentType="application/vnd.ms-office.chartex+xml"/>
  <Override PartName="/xl/charts/style16.xml" ContentType="application/vnd.ms-office.chartstyle+xml"/>
  <Override PartName="/xl/charts/colors16.xml" ContentType="application/vnd.ms-office.chartcolorstyle+xml"/>
  <Override PartName="/xl/charts/chart16.xml" ContentType="application/vnd.openxmlformats-officedocument.drawingml.chart+xml"/>
  <Override PartName="/xl/charts/style17.xml" ContentType="application/vnd.ms-office.chartstyle+xml"/>
  <Override PartName="/xl/charts/colors17.xml" ContentType="application/vnd.ms-office.chartcolorstyle+xml"/>
  <Override PartName="/xl/charts/chart17.xml" ContentType="application/vnd.openxmlformats-officedocument.drawingml.chart+xml"/>
  <Override PartName="/xl/charts/style18.xml" ContentType="application/vnd.ms-office.chartstyle+xml"/>
  <Override PartName="/xl/charts/colors18.xml" ContentType="application/vnd.ms-office.chartcolorstyle+xml"/>
  <Override PartName="/xl/charts/chart18.xml" ContentType="application/vnd.openxmlformats-officedocument.drawingml.chart+xml"/>
  <Override PartName="/xl/charts/style19.xml" ContentType="application/vnd.ms-office.chartstyle+xml"/>
  <Override PartName="/xl/charts/colors19.xml" ContentType="application/vnd.ms-office.chartcolorstyle+xml"/>
  <Override PartName="/xl/charts/chart19.xml" ContentType="application/vnd.openxmlformats-officedocument.drawingml.chart+xml"/>
  <Override PartName="/xl/charts/style20.xml" ContentType="application/vnd.ms-office.chartstyle+xml"/>
  <Override PartName="/xl/charts/colors20.xml" ContentType="application/vnd.ms-office.chartcolorstyle+xml"/>
  <Override PartName="/xl/charts/chart20.xml" ContentType="application/vnd.openxmlformats-officedocument.drawingml.chart+xml"/>
  <Override PartName="/xl/charts/style21.xml" ContentType="application/vnd.ms-office.chartstyle+xml"/>
  <Override PartName="/xl/charts/colors21.xml" ContentType="application/vnd.ms-office.chartcolorstyle+xml"/>
  <Override PartName="/xl/charts/chart21.xml" ContentType="application/vnd.openxmlformats-officedocument.drawingml.chart+xml"/>
  <Override PartName="/xl/charts/style22.xml" ContentType="application/vnd.ms-office.chartstyle+xml"/>
  <Override PartName="/xl/charts/colors22.xml" ContentType="application/vnd.ms-office.chartcolorstyle+xml"/>
  <Override PartName="/xl/charts/chart22.xml" ContentType="application/vnd.openxmlformats-officedocument.drawingml.chart+xml"/>
  <Override PartName="/xl/charts/style23.xml" ContentType="application/vnd.ms-office.chartstyle+xml"/>
  <Override PartName="/xl/charts/colors23.xml" ContentType="application/vnd.ms-office.chartcolorstyle+xml"/>
  <Override PartName="/xl/charts/chart23.xml" ContentType="application/vnd.openxmlformats-officedocument.drawingml.chart+xml"/>
  <Override PartName="/xl/charts/style24.xml" ContentType="application/vnd.ms-office.chartstyle+xml"/>
  <Override PartName="/xl/charts/colors24.xml" ContentType="application/vnd.ms-office.chartcolorstyle+xml"/>
  <Override PartName="/xl/charts/chart24.xml" ContentType="application/vnd.openxmlformats-officedocument.drawingml.chart+xml"/>
  <Override PartName="/xl/charts/style25.xml" ContentType="application/vnd.ms-office.chartstyle+xml"/>
  <Override PartName="/xl/charts/colors25.xml" ContentType="application/vnd.ms-office.chartcolorstyle+xml"/>
  <Override PartName="/xl/charts/chart25.xml" ContentType="application/vnd.openxmlformats-officedocument.drawingml.chart+xml"/>
  <Override PartName="/xl/charts/style26.xml" ContentType="application/vnd.ms-office.chartstyle+xml"/>
  <Override PartName="/xl/charts/colors26.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13"/>
  <fileSharing readOnlyRecommended="1"/>
  <workbookPr/>
  <mc:AlternateContent xmlns:mc="http://schemas.openxmlformats.org/markup-compatibility/2006">
    <mc:Choice Requires="x15">
      <x15ac:absPath xmlns:x15ac="http://schemas.microsoft.com/office/spreadsheetml/2010/11/ac" url="/Users/liliandudley/Documents/Documents/WHO/SR_COVID_rural/DataAnalysis/"/>
    </mc:Choice>
  </mc:AlternateContent>
  <xr:revisionPtr revIDLastSave="0" documentId="8_{414EAF64-7D69-2F43-87D4-4A37BD09DF8A}" xr6:coauthVersionLast="47" xr6:coauthVersionMax="47" xr10:uidLastSave="{00000000-0000-0000-0000-000000000000}"/>
  <bookViews>
    <workbookView xWindow="0" yWindow="500" windowWidth="28800" windowHeight="17500" firstSheet="1" activeTab="1" xr2:uid="{00000000-000D-0000-FFFF-FFFF00000000}"/>
  </bookViews>
  <sheets>
    <sheet name="Export Summary" sheetId="1" r:id="rId1"/>
    <sheet name="Sheet 1 - review_211470_2022073" sheetId="2" r:id="rId2"/>
    <sheet name="Sheet1" sheetId="3" r:id="rId3"/>
    <sheet name="Sheet2" sheetId="4" r:id="rId4"/>
    <sheet name="Sheet3" sheetId="5" r:id="rId5"/>
    <sheet name="Sheet4" sheetId="6" r:id="rId6"/>
  </sheets>
  <definedNames>
    <definedName name="_xlnm._FilterDatabase" localSheetId="1" hidden="1">'Sheet 1 - review_211470_2022073'!$A$2:$BE$295</definedName>
    <definedName name="_xlchart.v1.0" hidden="1">Sheet3!$G$49:$G$54</definedName>
    <definedName name="_xlchart.v1.1" hidden="1">Sheet3!$H$49:$H$54</definedName>
    <definedName name="_xlchart.v1.2" hidden="1">Sheet3!$I$49:$I$54</definedName>
  </definedNames>
  <calcPr calcId="191028"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57" i="5" l="1"/>
  <c r="C258" i="5"/>
  <c r="C259" i="5"/>
  <c r="C260" i="5"/>
  <c r="C261" i="5"/>
  <c r="C262" i="5"/>
  <c r="C263" i="5"/>
  <c r="C264" i="5"/>
  <c r="C265" i="5"/>
  <c r="C266" i="5"/>
  <c r="C267" i="5"/>
  <c r="C268" i="5"/>
  <c r="C269" i="5"/>
  <c r="C270" i="5"/>
  <c r="C256" i="5"/>
  <c r="D221" i="5"/>
  <c r="D222" i="5"/>
  <c r="D223" i="5"/>
  <c r="D224" i="5"/>
  <c r="D225" i="5"/>
  <c r="D226" i="5"/>
  <c r="D220" i="5"/>
  <c r="C205" i="5"/>
  <c r="B205" i="5"/>
  <c r="C197" i="5"/>
  <c r="C198" i="5"/>
  <c r="C195" i="5"/>
  <c r="C204" i="5"/>
  <c r="C196" i="5"/>
  <c r="C193" i="5"/>
  <c r="C202" i="5"/>
  <c r="C199" i="5"/>
  <c r="C201" i="5"/>
  <c r="C200" i="5"/>
  <c r="C203" i="5"/>
  <c r="C192" i="5"/>
  <c r="C194" i="5"/>
  <c r="C153" i="5"/>
  <c r="C154" i="5"/>
  <c r="C155" i="5"/>
  <c r="C156" i="5"/>
  <c r="C157" i="5"/>
  <c r="C158" i="5"/>
  <c r="C159" i="5"/>
  <c r="C160" i="5"/>
  <c r="C161" i="5"/>
  <c r="C162" i="5"/>
  <c r="C163" i="5"/>
  <c r="C164" i="5"/>
  <c r="C165" i="5"/>
  <c r="C166" i="5"/>
  <c r="C167" i="5"/>
  <c r="C168" i="5"/>
  <c r="C152" i="5"/>
  <c r="C140" i="5"/>
  <c r="C91" i="5"/>
  <c r="C92" i="5"/>
  <c r="C93" i="5"/>
  <c r="C94" i="5"/>
  <c r="C95" i="5"/>
  <c r="C96" i="5"/>
  <c r="C97" i="5"/>
  <c r="C98" i="5"/>
  <c r="C99" i="5"/>
  <c r="C100" i="5"/>
  <c r="C101" i="5"/>
  <c r="C102" i="5"/>
  <c r="C103" i="5"/>
  <c r="C104" i="5"/>
  <c r="C105" i="5"/>
  <c r="C106" i="5"/>
  <c r="C107" i="5"/>
  <c r="C108" i="5"/>
  <c r="C109" i="5"/>
  <c r="C110" i="5"/>
  <c r="C111" i="5"/>
  <c r="C112" i="5"/>
  <c r="C113" i="5"/>
  <c r="C114" i="5"/>
  <c r="C115" i="5"/>
  <c r="C116" i="5"/>
  <c r="C117" i="5"/>
  <c r="C118" i="5"/>
  <c r="C119" i="5"/>
  <c r="C120" i="5"/>
  <c r="C121" i="5"/>
  <c r="C122" i="5"/>
  <c r="C123" i="5"/>
  <c r="C124" i="5"/>
  <c r="C125" i="5"/>
  <c r="C126" i="5"/>
  <c r="C127" i="5"/>
  <c r="C128" i="5"/>
  <c r="C129" i="5"/>
  <c r="C130" i="5"/>
  <c r="C131" i="5"/>
  <c r="C132" i="5"/>
  <c r="C133" i="5"/>
  <c r="C134" i="5"/>
  <c r="C135" i="5"/>
  <c r="C136" i="5"/>
  <c r="C137" i="5"/>
  <c r="C138" i="5"/>
  <c r="C139" i="5"/>
  <c r="C90" i="5"/>
  <c r="H71" i="5"/>
  <c r="H70" i="5"/>
  <c r="H69" i="5"/>
  <c r="H68" i="5"/>
  <c r="H67" i="5"/>
  <c r="H66" i="5"/>
  <c r="H65" i="5"/>
  <c r="C227" i="5"/>
  <c r="B271" i="5"/>
  <c r="C277" i="5"/>
  <c r="C276" i="5"/>
  <c r="B278" i="5"/>
  <c r="C278" i="5"/>
  <c r="B141" i="5"/>
  <c r="I54" i="5"/>
  <c r="I53" i="5"/>
  <c r="I52" i="5"/>
  <c r="I51" i="5"/>
  <c r="I50" i="5"/>
  <c r="I49" i="5"/>
  <c r="D54" i="5"/>
  <c r="D53" i="5"/>
  <c r="D52" i="5"/>
  <c r="D51" i="5"/>
  <c r="D50" i="5"/>
  <c r="G14" i="5"/>
  <c r="F14" i="5"/>
  <c r="H14" i="5"/>
  <c r="C3" i="5"/>
  <c r="H10" i="5"/>
  <c r="F10" i="5"/>
  <c r="C2" i="5"/>
  <c r="C4" i="5"/>
  <c r="G10" i="5"/>
  <c r="D49" i="5"/>
  <c r="B169" i="5"/>
  <c r="G72" i="5"/>
  <c r="H72" i="5"/>
  <c r="H55" i="5"/>
  <c r="I55" i="5"/>
  <c r="C271" i="5"/>
  <c r="B72" i="5"/>
  <c r="C71" i="5"/>
  <c r="C70" i="5"/>
  <c r="C69" i="5"/>
  <c r="C68" i="5"/>
  <c r="C67" i="5"/>
  <c r="C66" i="5"/>
  <c r="C65" i="5"/>
  <c r="C72" i="5"/>
  <c r="C55" i="5"/>
  <c r="D55" i="5"/>
  <c r="B5" i="5"/>
  <c r="C102" i="3"/>
  <c r="C92" i="3"/>
  <c r="C91" i="3"/>
  <c r="B13" i="4"/>
  <c r="C12" i="4"/>
  <c r="C11" i="4"/>
  <c r="C10" i="4"/>
  <c r="C13" i="4"/>
  <c r="C104" i="3"/>
  <c r="B152" i="3"/>
  <c r="C60" i="3"/>
  <c r="B135" i="3"/>
  <c r="C132" i="3"/>
  <c r="C134" i="3"/>
  <c r="C133" i="3"/>
  <c r="C131" i="3"/>
  <c r="C130" i="3"/>
  <c r="C129" i="3"/>
  <c r="C127" i="3"/>
  <c r="C128" i="3"/>
  <c r="C126" i="3"/>
  <c r="C124" i="3"/>
  <c r="C125" i="3"/>
  <c r="C123" i="3"/>
  <c r="C121" i="3"/>
  <c r="C122" i="3"/>
  <c r="C120" i="3"/>
  <c r="B117" i="3"/>
  <c r="C116" i="3"/>
  <c r="C115" i="3"/>
  <c r="C113" i="3"/>
  <c r="C114" i="3"/>
  <c r="C112" i="3"/>
  <c r="C111" i="3"/>
  <c r="C110" i="3"/>
  <c r="B107" i="3"/>
  <c r="C106" i="3"/>
  <c r="C105" i="3"/>
  <c r="C103" i="3"/>
  <c r="C101" i="3"/>
  <c r="C100" i="3"/>
  <c r="C99" i="3"/>
  <c r="C97" i="3"/>
  <c r="C98" i="3"/>
  <c r="C96" i="3"/>
  <c r="C95" i="3"/>
  <c r="C94" i="3"/>
  <c r="C93" i="3"/>
  <c r="C90" i="3"/>
  <c r="C79" i="3"/>
  <c r="C78" i="3"/>
  <c r="C77" i="3"/>
  <c r="C76" i="3"/>
  <c r="C75" i="3"/>
  <c r="C74" i="3"/>
  <c r="C70" i="3"/>
  <c r="C69" i="3"/>
  <c r="C68" i="3"/>
  <c r="C67" i="3"/>
  <c r="C66" i="3"/>
  <c r="C65" i="3"/>
  <c r="C64" i="3"/>
  <c r="B80" i="3"/>
  <c r="B71" i="3"/>
  <c r="B61" i="3"/>
  <c r="C10" i="3"/>
  <c r="C26" i="3"/>
  <c r="C11" i="3"/>
  <c r="C27" i="3"/>
  <c r="C12" i="3"/>
  <c r="C28" i="3"/>
  <c r="C13" i="3"/>
  <c r="C29" i="3"/>
  <c r="C30" i="3"/>
  <c r="C23" i="3"/>
  <c r="C14" i="3"/>
  <c r="C31" i="3"/>
  <c r="C32" i="3"/>
  <c r="C34" i="3"/>
  <c r="C35" i="3"/>
  <c r="C15" i="3"/>
  <c r="C36" i="3"/>
  <c r="C25" i="3"/>
  <c r="C37" i="3"/>
  <c r="C38" i="3"/>
  <c r="C39" i="3"/>
  <c r="C40" i="3"/>
  <c r="C24" i="3"/>
  <c r="C41" i="3"/>
  <c r="C42" i="3"/>
  <c r="C43" i="3"/>
  <c r="C44" i="3"/>
  <c r="C45" i="3"/>
  <c r="C46" i="3"/>
  <c r="C33" i="3"/>
  <c r="C47" i="3"/>
  <c r="C48" i="3"/>
  <c r="C22" i="3"/>
  <c r="C49" i="3"/>
  <c r="C50" i="3"/>
  <c r="C51" i="3"/>
  <c r="C52" i="3"/>
  <c r="C21" i="3"/>
  <c r="C54" i="3"/>
  <c r="C53" i="3"/>
  <c r="C55" i="3"/>
  <c r="C56" i="3"/>
  <c r="C20" i="3"/>
  <c r="C57" i="3"/>
  <c r="C19" i="3"/>
  <c r="C58" i="3"/>
  <c r="C18" i="3"/>
  <c r="C59" i="3"/>
  <c r="C17" i="3"/>
  <c r="C16" i="3"/>
  <c r="C190" i="4"/>
  <c r="C189" i="4"/>
  <c r="C188" i="4"/>
  <c r="C187" i="4"/>
  <c r="C186" i="4"/>
  <c r="C185" i="4"/>
  <c r="C184" i="4"/>
  <c r="C183" i="4"/>
  <c r="C182" i="4"/>
  <c r="C181" i="4"/>
  <c r="C180" i="4"/>
  <c r="C179" i="4"/>
  <c r="C178" i="4"/>
  <c r="C191" i="4"/>
  <c r="B160" i="4"/>
  <c r="C159" i="4"/>
  <c r="C158" i="4"/>
  <c r="C157" i="4"/>
  <c r="C156" i="4"/>
  <c r="C155" i="4"/>
  <c r="C154" i="4"/>
  <c r="C153" i="4"/>
  <c r="C152" i="4"/>
  <c r="C151" i="4"/>
  <c r="C150" i="4"/>
  <c r="C149" i="4"/>
  <c r="C148" i="4"/>
  <c r="C147" i="4"/>
  <c r="C146" i="4"/>
  <c r="C145" i="4"/>
  <c r="C160" i="4"/>
  <c r="C127" i="4"/>
  <c r="C126" i="4"/>
  <c r="C125" i="4"/>
  <c r="C124" i="4"/>
  <c r="C123" i="4"/>
  <c r="C122" i="4"/>
  <c r="C128" i="4"/>
  <c r="C106" i="4"/>
  <c r="C105" i="4"/>
  <c r="C104" i="4"/>
  <c r="C103" i="4"/>
  <c r="C102" i="4"/>
  <c r="C101" i="4"/>
  <c r="C100" i="4"/>
  <c r="C99" i="4"/>
  <c r="C98" i="4"/>
  <c r="C97" i="4"/>
  <c r="C96" i="4"/>
  <c r="C95" i="4"/>
  <c r="C94" i="4"/>
  <c r="C93" i="4"/>
  <c r="C92" i="4"/>
  <c r="C91" i="4"/>
  <c r="C90" i="4"/>
  <c r="C89" i="4"/>
  <c r="C107" i="4"/>
  <c r="C64" i="4"/>
  <c r="C63" i="4"/>
  <c r="C62" i="4"/>
  <c r="C65" i="4"/>
  <c r="C44" i="4"/>
  <c r="C43" i="4"/>
  <c r="C42" i="4"/>
  <c r="C41" i="4"/>
  <c r="C40" i="4"/>
  <c r="C39" i="4"/>
  <c r="C45" i="4"/>
  <c r="J5" i="4"/>
  <c r="I5" i="4"/>
  <c r="H5" i="4"/>
  <c r="B5" i="4"/>
  <c r="C4" i="4"/>
  <c r="C3" i="4"/>
  <c r="C2" i="4"/>
  <c r="C5" i="4"/>
  <c r="C151" i="3"/>
  <c r="C150" i="3"/>
  <c r="C149" i="3"/>
  <c r="C148" i="3"/>
  <c r="C147" i="3"/>
  <c r="C146" i="3"/>
  <c r="C145" i="3"/>
  <c r="C144" i="3"/>
  <c r="C143" i="3"/>
  <c r="C142" i="3"/>
  <c r="C141" i="3"/>
  <c r="C140" i="3"/>
  <c r="C139" i="3"/>
  <c r="C152" i="3"/>
  <c r="C135" i="3"/>
  <c r="C117" i="3"/>
  <c r="C61" i="3"/>
  <c r="C107" i="3"/>
  <c r="C85" i="3"/>
  <c r="C84" i="3"/>
  <c r="C86" i="3"/>
  <c r="C80" i="3"/>
  <c r="C71" i="3"/>
  <c r="B7" i="3"/>
  <c r="C6" i="3"/>
  <c r="C5" i="3"/>
  <c r="C4" i="3"/>
  <c r="C7" i="3"/>
  <c r="C169" i="5"/>
  <c r="D227" i="5"/>
  <c r="C141" i="5"/>
  <c r="C5" i="5"/>
</calcChain>
</file>

<file path=xl/sharedStrings.xml><?xml version="1.0" encoding="utf-8"?>
<sst xmlns="http://schemas.openxmlformats.org/spreadsheetml/2006/main" count="9088" uniqueCount="4292">
  <si>
    <t>This document was exported from Numbers.  Each table was converted to an Excel worksheet. All other objects on each Numbers sheet were placed on separate worksheets. Please be aware that formula calculations may differ in Excel.</t>
  </si>
  <si>
    <t>Numbers Sheet Name</t>
  </si>
  <si>
    <t>Numbers Table Name</t>
  </si>
  <si>
    <t>Excel Worksheet Name</t>
  </si>
  <si>
    <t>Sheet 1</t>
  </si>
  <si>
    <t>review_211470_20220730054144</t>
  </si>
  <si>
    <t>Sheet 1 - review_211470_2022073</t>
  </si>
  <si>
    <t>Study ID</t>
  </si>
  <si>
    <t>Title</t>
  </si>
  <si>
    <t>Reviewer Name</t>
  </si>
  <si>
    <t>Lead Author or Organisation</t>
  </si>
  <si>
    <t>Year of publication</t>
  </si>
  <si>
    <t>Country in which the study was conducted</t>
  </si>
  <si>
    <t>Notes</t>
  </si>
  <si>
    <t>WHO  Region</t>
  </si>
  <si>
    <t>World Bank Category</t>
  </si>
  <si>
    <t>Rural Focus</t>
  </si>
  <si>
    <t>Aim of study</t>
  </si>
  <si>
    <t>Study design</t>
  </si>
  <si>
    <t>Population</t>
  </si>
  <si>
    <t>Risk Group</t>
  </si>
  <si>
    <t>WHO SPRP category</t>
  </si>
  <si>
    <t>1. Coordination etc</t>
  </si>
  <si>
    <t>2. Risk Communication etc</t>
  </si>
  <si>
    <t>3. Surveillance etc</t>
  </si>
  <si>
    <t>4. Points of entry etc</t>
  </si>
  <si>
    <t>5.Laboratories &amp; Diagnostics</t>
  </si>
  <si>
    <t>6.IPC&amp; HCW protection</t>
  </si>
  <si>
    <t>7.Case management etc</t>
  </si>
  <si>
    <t>8.Operational support</t>
  </si>
  <si>
    <t>9a.Maintenance of essential services (MES) etc</t>
  </si>
  <si>
    <t>9b.MES disease or  program focus</t>
  </si>
  <si>
    <t>10.Vaccination</t>
  </si>
  <si>
    <t>11.Human Resource strategy</t>
  </si>
  <si>
    <t>12.Social determinants of Health</t>
  </si>
  <si>
    <t>13.OneHealth</t>
  </si>
  <si>
    <t>Summary Description of intervention</t>
  </si>
  <si>
    <t>Key findings</t>
  </si>
  <si>
    <t>What worked?</t>
  </si>
  <si>
    <t>What did not work?</t>
  </si>
  <si>
    <t xml:space="preserve"> Gaps in knowledge or response </t>
  </si>
  <si>
    <t>Further Research needed</t>
  </si>
  <si>
    <t>General Comments</t>
  </si>
  <si>
    <t>Abaluck 2022</t>
  </si>
  <si>
    <t>Impact of community masking on COVID-19: A cluster-randomized trial in Bangladesh</t>
  </si>
  <si>
    <t>Consensus</t>
  </si>
  <si>
    <t>4919</t>
  </si>
  <si>
    <t>Impact of community masking on COVID-19:A cluster-randomized trial in Bangladesh</t>
  </si>
  <si>
    <t xml:space="preserve"> Abaluck</t>
  </si>
  <si>
    <t>Bangladesh</t>
  </si>
  <si>
    <t>South East Asian (SEAR)</t>
  </si>
  <si>
    <t>Middle income</t>
  </si>
  <si>
    <t>Rural only</t>
  </si>
  <si>
    <t>The study was conducted in rural communities</t>
  </si>
  <si>
    <t>To measure the effect of community-level mask distribution and promotion on symptomatic severe acute respiratory syndrome coronavirus 2 (SARS-CoV-2) infections in rural Bangladesh</t>
  </si>
  <si>
    <t>Randomised controlled trial</t>
  </si>
  <si>
    <t>Cluster randomised trial by villages as cluster</t>
  </si>
  <si>
    <t>Communities</t>
  </si>
  <si>
    <t>178,322 individuals in the intervention group and 163,861 individuals in the control group</t>
  </si>
  <si>
    <t>Not specified</t>
  </si>
  <si>
    <t>People residing in 572 villages</t>
  </si>
  <si>
    <t>3.Surveillance, epi inv, contact tracing, public health &amp; social measures</t>
  </si>
  <si>
    <t>Other public health or social measures</t>
  </si>
  <si>
    <t>Intervention to increase mask wearing and social distancing</t>
  </si>
  <si>
    <t>free mask distribution and promotion at households, mosques, and markets; leader endorsements; and periodic monitoring and reminders</t>
  </si>
  <si>
    <t>The intervention increased mask usage &amp; physical distancing,  and reduced symptomatic SARS-CoV-2 infections (by 9.5%). In person reinforcement by 'mask promoters' was important to the intervention. The effect on symptomatic seroprevalence was especially large in the elderly</t>
  </si>
  <si>
    <t>The intervention increased mask usage &amp; physical distancing,  and reduced symptomatic SARS-CoV-2 infections (by 9.5%). In person reinforcement by 'mask promoters' was important to the intervention. The effect on symptomatic seroprevalence is especially large in the elderly</t>
  </si>
  <si>
    <t>Physical distancing did not improve in mosques; and no impact on social distancing ie gatherings in public locations</t>
  </si>
  <si>
    <t>High quality study demonstrating effectiveness of interventions to increase mask use and physical distancing. Costing found the intervention to be affordable</t>
  </si>
  <si>
    <t>Abdelmagid 2021</t>
  </si>
  <si>
    <t>Acceptability and feasibility of strategies to shield the vulnerable during the COVID-19 outbreak: a qualitative study in six Sudanese communities</t>
  </si>
  <si>
    <t>1510</t>
  </si>
  <si>
    <t>Acceptability and feasibility of strategies to shield the vulnerable during the COVID-19outbreak: a qualitative study in six Sudanese communities</t>
  </si>
  <si>
    <t>Abdelmagid</t>
  </si>
  <si>
    <t xml:space="preserve">Sudan </t>
  </si>
  <si>
    <t>Africa (AFR)</t>
  </si>
  <si>
    <t>Low income</t>
  </si>
  <si>
    <t>Rural subanalysis</t>
  </si>
  <si>
    <t>One rural and an internally displaced persons camp included (out of 6 communities)</t>
  </si>
  <si>
    <t>To explore the acceptability and feasibility of strategies to shield persons at higher risk of severe COVID-19 outcomes, during the COVID-19 epidemic in six communities in Sudan</t>
  </si>
  <si>
    <t>Qualitative research</t>
  </si>
  <si>
    <t>Older people</t>
  </si>
  <si>
    <t>Persons older than 60 years or with co-morbidities (mainly CDL)</t>
  </si>
  <si>
    <t>Shielding of risk groups is a public health and social intervention to reduce spread of COVID -19 to them</t>
  </si>
  <si>
    <t>Community engagement</t>
  </si>
  <si>
    <t>Shielding of high risk individuals i.e. elderly and people with co-morbidities to reduce contact with possible COVID 19</t>
  </si>
  <si>
    <t>Shielding of older adults and people with co-morbidities to reduce their exposure to COVID-19 in a context where community adherence to public health interventions was poor, and ultimately to reduce COVID-19 morbidity and mortality</t>
  </si>
  <si>
    <t>Shielding is generally acceptable in the study communities. Acceptability is influenced by feasibility, and by contextual changes in the epidemic and associated policy response. The promotion of shielding should capitalize on the cultural and moral sense of duty towards elders and vulnerable groups. Communities and households should be provided with practical guidance to implement feasible shielding options. Households must be socially, psychologically, and financially supported to adopt and sustain shielding effectively</t>
  </si>
  <si>
    <t>Most participants were aware that some people are at higher risk of severe COVID-19 outcomes but were unaware of the concept of shielding. Most participants found shielding acceptable and consistent with cultural inclinations to respect elders and protect the vulnerable.</t>
  </si>
  <si>
    <t>Extra-household shielding arrangements were mostly seen as socially unacceptable. Participants reported feasibility concerns related to the reduced socialization of shielded persons and loss of income for shielding families.</t>
  </si>
  <si>
    <t>Promotion campaigns should include targeted risk communication and shielding promotion amongst individuals at higher risk of severe COVID-19 outcomes. Households should be provided with practical guidance to implement realistic household-level shielding options, with social, psychological, and financial support intervention to sustain shielding effectively. Furthermore, communities should be incentivized and rewarded for supporting and enabling shielding.</t>
  </si>
  <si>
    <t>Implementation studies needed</t>
  </si>
  <si>
    <t>Valuable insights and recommendations for COVID-19 responders in Sudan and similar resource-poor settings. We conclude that shielding is generally acceptable in the study communities,and that acceptability is influenced by feasibility, and by contextual changes in the epidemic and associated policy response.</t>
  </si>
  <si>
    <t>Adams 2020</t>
  </si>
  <si>
    <t>Telerobotic ultrasound to provide obstetrical ultrasound services remotely during the COVID-19 pandemic</t>
  </si>
  <si>
    <t>253</t>
  </si>
  <si>
    <t>Telerobotic ultrasound to provide obstetrical ultrasound services remotely during the COVID-19pandemic</t>
  </si>
  <si>
    <t>Adams</t>
  </si>
  <si>
    <t>Canada</t>
  </si>
  <si>
    <t>Remote northern Canada</t>
  </si>
  <si>
    <t>Americas (AMR)</t>
  </si>
  <si>
    <t>High income</t>
  </si>
  <si>
    <t>To describe the experience of providing obstetrical ultrasound services remotely using a telerobotic ultrasound system in a northern Canadian community isolated due to a COVID-19 outbreak.</t>
  </si>
  <si>
    <t>Cohort study</t>
  </si>
  <si>
    <t xml:space="preserve">prospective descriptive study </t>
  </si>
  <si>
    <t>Patients or health care users; Health care workers (formal)</t>
  </si>
  <si>
    <t>Pregnant women attending antenatal care</t>
  </si>
  <si>
    <t>Women</t>
  </si>
  <si>
    <t>Pregnant women</t>
  </si>
  <si>
    <t>9.Maintaining essential health service &amp; systems</t>
  </si>
  <si>
    <t>Maintaining routine obstetric ultrasound services in a remote rural community</t>
  </si>
  <si>
    <t>Radiology</t>
  </si>
  <si>
    <t>Telerobotic ultrasound</t>
  </si>
  <si>
    <t>Telehealth or telemedicine</t>
  </si>
  <si>
    <t>Telerobotic ultrasound services</t>
  </si>
  <si>
    <t>womens health</t>
  </si>
  <si>
    <t>Obstetric ultrasound services for women in remote rural towns</t>
  </si>
  <si>
    <t>Obstetric ultrasounds performed by sonographers using a telerobotic ultrasound system (Melody) consisting of a) a robotic arm designed to manipulate the U/S probe (at the patient site); and b) an electronic control box allowing the sonographer to control the probe remotely (&gt;600 km away). An assistant at the patient site controlled the pressure of the probe. Images were viewed in real time by a radiologist who interpreted and reported on the U/S's within 24 hours.</t>
  </si>
  <si>
    <t>Images were mostly adequate for 1st trimester, but less so in the 2nd trimester. Technical challenges were experienced in 1/4 of exams. Patients response themes were related to i) less travel; ii) increased availability of U/S (for emergencies &amp; less waiting); iii) convenience, and iv) safety esp during the pandemic. disadvantage was not being able to see images as they were being obtained.</t>
  </si>
  <si>
    <t>Patients appreciated the benefits of remote U/S. 1st trimester and focused second and third trimester U/S's can be effectively performed using telerobotic U/S.</t>
  </si>
  <si>
    <t>Visualisation was suboptimal during complete 2nd semester U/S, requiring repeat examinations. Longer examination times compared to conventional scanning.</t>
  </si>
  <si>
    <t>Small sample size, single site and single reader of U/S's .</t>
  </si>
  <si>
    <t>Larger studies of use of telerobotic U/S in  obstetrics, and to assess clinical and economic implications, and sustainability beyond the pandemic.</t>
  </si>
  <si>
    <t>Addis 2021</t>
  </si>
  <si>
    <t>Social Work Responses and Household-level Determinants of Coronavirus Preparedness in Rural Ethiopia</t>
  </si>
  <si>
    <t>1529</t>
  </si>
  <si>
    <t>Social Work Responses and Household-level determinants of Coronavirus Preparedness in rural Ethiopia</t>
  </si>
  <si>
    <t>Yonnas Addis</t>
  </si>
  <si>
    <t>Ethiopia</t>
  </si>
  <si>
    <t>Rural Ethiopia encompasses 80% of the overall population</t>
  </si>
  <si>
    <t>to identify the barriers toward the understanding of COVID-19, the rural (agrarians) public commitment to respond to coronavirus, and the factors that affect their preparedness in rural Ethiopia.</t>
  </si>
  <si>
    <t>Mixed methods</t>
  </si>
  <si>
    <t>Survey of sample of randomly selected households from peasant associations</t>
  </si>
  <si>
    <t>Households</t>
  </si>
  <si>
    <t>The experience of households of various public health and social measures in response to COVID-19</t>
  </si>
  <si>
    <t>Coordination or planning</t>
  </si>
  <si>
    <t>Main focus is not coordination and planning</t>
  </si>
  <si>
    <t>Household experience of the public health and social measures</t>
  </si>
  <si>
    <t>Social support</t>
  </si>
  <si>
    <t>termed 'social work responses' but largely described a range of social interventions from communication about COVID-19 and local support,  involving various service providers from students, religious leaders, community leaders, agricultural extension workers,  traffic policy, health extension service providers, and farmers cooperatives and unions.</t>
  </si>
  <si>
    <t>The result revealed that the public infrastructural problems (roads, health centers, telecommunication, and broadcasting service) were the main barriers identified in this study. In response, the agricultural and health extension providers, college and university students, local administrators and government officials, religious leaders, and community elders were contributing to enhancing the public understanding and preparedness. The model result confirmed that gender, age group, family education level, membership in the communal association, family mobile usage, health extension service, non-farm income, and economic situation were significant factors for preparedness.</t>
  </si>
  <si>
    <t>Agricultural extension workers, agricultural cooperatives and unions played an important role in advising households on Covid-19 prevention and control, farming production. Police and Traffic police also played a 'significant' role. Public health officials and CHW's especially were vital to communication, setting up community based networks and building local capacity. Household education and mobile phone ownership assoc with increased participation;  and households that received extension information, participated in social community groups, and received inform from non farm activities, were more likely to engage in COVID-19 preparedness and response.</t>
  </si>
  <si>
    <t>Male and elder heads of households decreased participation in COVID -19 prevention and response; in general less access to COVID -19 information and support in rural areas than anticipated.</t>
  </si>
  <si>
    <t>more attention needs to give for the rural agriculture-dependent community in term of awareness by using technical language and local language; temporary support (sanitary equipment and cash) to these more vulnerable groups as an incentive enhance peoples to apply prevention and response methods of coronavirus in rural Ethiopia. Besides, the government should do beyond the announcement of orders and awareness creations, and ensure whether the right measures are taken at the right time and place or not, through promoting local leaders for implementation and fulfilling or establishing the infra-structural facilities (e.g. quarantine, water) for rural agrarian peoples in the country</t>
  </si>
  <si>
    <t>future research should focus on the impact of COVID 19 and government’s action to face COVID 19, especially public policies, on the livelihood of agrarian people of Ethiopia</t>
  </si>
  <si>
    <t>Adepoju 2021</t>
  </si>
  <si>
    <t>p COVID-19 and Telehealth Operations in Texas Primary Care Clinics: Disparities in Medically Underserved Area Clinics</t>
  </si>
  <si>
    <t>COVID-19 and Telehealth Operations in Texas Primary Care Clinics: Disparities in Medically Underserved Area Clinics</t>
  </si>
  <si>
    <t>Adepoju</t>
  </si>
  <si>
    <t>United States</t>
  </si>
  <si>
    <t>To evaluate the relationship between telehealth adoption and primacy care access by comparing the telehealth patterns in MUA clinics with telehealth patterns in non-MUA clinics.</t>
  </si>
  <si>
    <t>Cross sectional study</t>
  </si>
  <si>
    <t>Survey of Primary care practice providers about patients use of telehealth</t>
  </si>
  <si>
    <t>Telehealth in Primary Care during COVID-19 based on reports from PC providers</t>
  </si>
  <si>
    <t>Primary care</t>
  </si>
  <si>
    <t>Primary care practices</t>
  </si>
  <si>
    <t>Telehealth for primary care consultations</t>
  </si>
  <si>
    <t>Rural and MUA (medically underserved areas) clinics had fewer telehealth visits (significantly less in regression analysis), and were more likely to encounter issues with virtual health care (internet, computer challenges).Despite its convenience and benefits, telehealth has been limited in both MUAs and non-MUAs due to several factors, including but not limited to lack of patient awareness, fear of expense among patients, and patient preference for in-person visits.</t>
  </si>
  <si>
    <t>Rural practices had an increase in telehealth use during COVID-19, but this did not exceed 50% of patients/users</t>
  </si>
  <si>
    <t>MUA's, including rural areas, face significant struggles in using virtual health services due to Internet and computer limitations</t>
  </si>
  <si>
    <t>How PC clinics can build on telehealth use to implement sustainable teleheath programs with greater traction</t>
  </si>
  <si>
    <t>further research is warranted to investigate the impact of barriers such as patient readiness and acceptance of telehealth services, that contribute to an individual’s lack of primary care access despite the convenience of telehealth</t>
  </si>
  <si>
    <t>The study did not include patient characteristics, but acknowledged that socioeconomic facto also influence telehealth use e.g. education, economic groups</t>
  </si>
  <si>
    <t>Aditya 2021</t>
  </si>
  <si>
    <t>"We Are at The Forefront of Rural Areas" Emergency Nurse's Experience During Pandemic: A Qualitative Study</t>
  </si>
  <si>
    <t>‘‘We Are at The Forefront of Rural Areas’’ Emergency Nurse’s Experience During Pandemic: A Qualitative Study</t>
  </si>
  <si>
    <t>Aditya</t>
  </si>
  <si>
    <t xml:space="preserve">Indonesia </t>
  </si>
  <si>
    <t>To explore the experience of nurses who are in emergency rooms at rural area during the coronavirus disease pandemic</t>
  </si>
  <si>
    <t>Semi structured interviews with 20 purposively selected nurses who receive patients and provide care in emergency rooms during COVID-19</t>
  </si>
  <si>
    <t>Health care workers (formal)</t>
  </si>
  <si>
    <t>Nurses in emergency rooms in community health centres. Nurses are the main frontline health care providers in emergency rooms in rural and remote areas of Indonesia and are therefore at greatest risk</t>
  </si>
  <si>
    <t>Health Care Workers</t>
  </si>
  <si>
    <t>6.IPC &amp; health workforce protection</t>
  </si>
  <si>
    <t>HCW protection</t>
  </si>
  <si>
    <t>Nurses fear of contracting COVID-19, inadequate access to PPE and use of PPE as the 'new' standard in health care (SOP's).</t>
  </si>
  <si>
    <t>Other</t>
  </si>
  <si>
    <t>Community health facilities not set up or equipped for triage, isolation or COVID-19 care - nurses largely provided' first aid' for patients who needed referral to higher levels</t>
  </si>
  <si>
    <t>Training and support</t>
  </si>
  <si>
    <t>Nurses experienced feelings of sadness, guilt (towards patients, family and community), and fear for themselves, their families &amp; colleagues.</t>
  </si>
  <si>
    <t>Experiences of primary care nurses in rural emergency rooms early in the COVID-19 pandemic</t>
  </si>
  <si>
    <t>Nurses had concerns about the safety of their patients and themselves, and their capacity to provide appropriate care.</t>
  </si>
  <si>
    <t>Nurses coping strategies and pride in their work. SOP's provided guidance on use of PPE. Increase in referral hospitals for COVID-19 in rural areas</t>
  </si>
  <si>
    <t>Limited supply of PPE and had to make use of alternatives; PC facilities not designed for triage, isolation and care of COVID-19 patients; insufficient training and support for nurses</t>
  </si>
  <si>
    <t>How prepared nurses were for pandemics</t>
  </si>
  <si>
    <t>Further investigation of the readiness of nurses in handling COVID-19 patients in the emergency room will be of benefit</t>
  </si>
  <si>
    <t>Ali 2021</t>
  </si>
  <si>
    <t>Birthing Between the "Traditional" and the "Modern": DaI Practices and Childbearing Women's Choices During COVID-19 in Pakistan</t>
  </si>
  <si>
    <t>Birthing Between the “Traditional” and the “Modern”: DāĪ Practices and Childbearing Women’s Choices During COVID-19 in Pakistan</t>
  </si>
  <si>
    <t>Ali</t>
  </si>
  <si>
    <t>Pakistan</t>
  </si>
  <si>
    <t>Eastern Mediterranean (EMR)</t>
  </si>
  <si>
    <t>Dayuns provide care for pregnant women mainly in rural areas</t>
  </si>
  <si>
    <t>To present: 1) the perceptions and practices of Dāyūn during ordinary times; 2) the Dāyūns’ perceptions of and (non)practices around COVID-19; and 3) local mothers’ perceptions of the Dāyūn working in these mothers’ regions.</t>
  </si>
  <si>
    <t>Mainly ethnographic observations and fieldwork during COVID-19, including 16 interviews with dayuns and mothers who used their services</t>
  </si>
  <si>
    <t>Patients or health care users; Informal health care workers (e.g CHW)</t>
  </si>
  <si>
    <t>Dayuns (traditional birth attendants) and their patients</t>
  </si>
  <si>
    <t>Pregnant women and their babies</t>
  </si>
  <si>
    <t>11.Human Resource strategies</t>
  </si>
  <si>
    <t>Alternate HCW's or non HCW's</t>
  </si>
  <si>
    <t>Alternative health care providers</t>
  </si>
  <si>
    <t>Traditional community midwives, called Dayun,  attend 24% of all Pakistani births, primarily in rural areas. The Dāyūn often work as healers, especially for Aurtānnī Bīmārī (diseases of women). During pregnancy, the Dāyūn use a specific herbal medicine prepared by the Hakim (herbalist), called Batrīho.</t>
  </si>
  <si>
    <t>Dāyūn maintain their status as providers of the valuable pre- and postnatal services. More women attended Dayun during COVID-19 as they were scared to go to hospitals. Dayun did not believe that COVID-19 is real and did not follow government recommended precautions.</t>
  </si>
  <si>
    <t>More women attended Dayun during COVID-19 for home deliveries. Some of these mothers emphatically preferred delivery with a Dāī, and some only used the Dayun for postpartum care of mother and baby. Dayun are willing to transfer their clients to biomedical facilities when they face complications they cannot handle.</t>
  </si>
  <si>
    <t>Dayun don't believe COVID-19 is real and take no additional precautions.They did not receive any PPE or WASH supplies from government.
They prefer to trust their own authoritative knowledge about birth, including during COVID-19. Some of their practices have clear benefits and appear scientifically sound but others may be unsafe.</t>
  </si>
  <si>
    <t>Efficacy and safety of care provided by Dayun.</t>
  </si>
  <si>
    <t>further research on the efficacy of traditional midwives’ practices everywhere before they are gone</t>
  </si>
  <si>
    <t>Authors recommend that Dayun be given recognition, additional training and support during COVID-19 and subsequently, particularly in the context of underserved rural poor in Pakistan within a plural health system which also embraces their authorative knowledge. They emphasise the necessity of flexible, community-based, “low-tech, skilled touch” (Davis-Floyd et al., 2021) models of care in the context of uncertainty (pandemics, climate change etc)</t>
  </si>
  <si>
    <t>AlMeslamani 2021</t>
  </si>
  <si>
    <t>An emergency plan for management of COVID-19 patients in rural areas</t>
  </si>
  <si>
    <t>Al Meslamani</t>
  </si>
  <si>
    <t xml:space="preserve">Egypt </t>
  </si>
  <si>
    <t>To describe the experience of six hospitals in the management of COVID-19 patients in rural areas through an assessment of proportions, types and clinical outcomes of remote clinical interventions</t>
  </si>
  <si>
    <t xml:space="preserve">Cohort study </t>
  </si>
  <si>
    <t>Prospective observational study</t>
  </si>
  <si>
    <t>Patients or health care users</t>
  </si>
  <si>
    <t>418  COVID-19 patients receiving care from 6 rural hospitals</t>
  </si>
  <si>
    <t>7.Case management, clinical operations &amp; therapeutics</t>
  </si>
  <si>
    <t>Telepharmacy for patients with COVID-19</t>
  </si>
  <si>
    <t>Clinical pharmacists who had full access to patient records communicated virtually with physicians and patients. Pharmacists reviewed the prescribed medications against the clinical data available from patient records. Then, medications were dispensed to patients’ representatives. Pharmacists followed-up with patients on a daily basis using phone calls, or social media applications such as WhatsApp.</t>
  </si>
  <si>
    <t>Six telepharmacy teams, comprising nine clinical pharmacists provided patient-centred care to COVID-19 patients in rural areas, improving access to safe therapeutics, health education, ongoing monitoring and early detection of adverse events or deterioration in patients.</t>
  </si>
  <si>
    <t>There was a high level of collaboration between telepharmacy teams and prescribers. Telepharmacists dispensed, performed patient counselling and monitoring, increasing access to pharmaceutical care, improving the outcomes of patients and reducing the burden on healthcare systems. Telepharmacy teams also reduced potential adverse drug events (ADEs) by identifying and correcting prescribing errors (PEs) before reach patient, and identified adverse events,  complications or patients deterioration early. They overcame logistic obstacles by using different mechanisms to reach patients, such as calling patient representatives, using WhatsApp and SMS.</t>
  </si>
  <si>
    <t xml:space="preserve">They did not have access to video communication, which may have reduced the effectiveness of communication with patients. </t>
  </si>
  <si>
    <t>Further rigorous studies on telepharmacy for COVID-19 and other diseases in rural areas in resource limited settings</t>
  </si>
  <si>
    <t>Al-Mulki 2022</t>
  </si>
  <si>
    <t>Epidemics and local governments in struggling nations: COVID-19 in Lebanon</t>
  </si>
  <si>
    <t>Epidemics and local governments in struggling nations : COVID-19 in Lebanon</t>
  </si>
  <si>
    <t>Al-Mulki</t>
  </si>
  <si>
    <t xml:space="preserve">Lebanon </t>
  </si>
  <si>
    <t>To explore municipal decision-making processes regarding the local containment of COVID-19, to describe the levels of preparedness and reactivity, and to create a strategic “roadmap” with practical implications to optimize the response in future similar situations</t>
  </si>
  <si>
    <t>Qualitative survey of municipalities using the socio-ecological model (SEM) using 27 semi structured interviews with key informants from 9 municipalities</t>
  </si>
  <si>
    <t>Multiple groups</t>
  </si>
  <si>
    <t>Stakeholders interviewed included mayors, councillors, community leaders, and managers of NGO's</t>
  </si>
  <si>
    <t>1.Coordination, planning, financing and monitoring</t>
  </si>
  <si>
    <t>Contact tracing</t>
  </si>
  <si>
    <t>Municipal decision-making processes regarding the local containment of COVID-19, to describe the levels of preparedness and reactivity, and to create a strategic “roadmap” with practical implications to optimize the response in future similar situations</t>
  </si>
  <si>
    <t xml:space="preserve">discrepancy in the levels of preparedness and reactivity of municipalities attributable to the absence of a clear-cut, well-defined and well-implemented central plan to address the epidemic. Successful municipalities in Lebanon integrated a community-based response to help them bridge the gaps that were shaped by the sparse resources and the lack of support from the government. Beside the availability of human resources, municipalities capitalized on fundraising and donations collected from the well-off members in the community at home and abroad. </t>
  </si>
  <si>
    <t>the primary health care system played a significant role during the pandemic, and its role was more pronounced in rural and deprived settings despite being under-resourced and under equipped. Several municipalities provided psychological support to the residents, especially for elderly who were severely impacted by the crisis due to isolation and the migration of their children. Successful municipalities was having good governance manifested by the presence of competent and qualified municipal members who promptly responded to the crisis and effectively utilized their resources. Besides,  adherence to credible sources of information was a crucial element which enabled municipalities to successfully manage during the crisis.</t>
  </si>
  <si>
    <t>many municipalities had incompetent people assuming municipal positions, with some municipal council members in rural areas were illiterate and lack essen-tial health-related knowledge.This dilemma stemmed from the power-sharing political system that thrives on patronage, favoritism, and sectarian and political divisions. the level of preparedness was inappropriate causing delay in response. rural remote munici-palities were way more affected than the ones proximal to the capital Beirut, because they were suffering from sparse human, financial, and relief assistance. also the inequitable allocation of resources and support from the government.Underreporting of cases was clearly recognized from the IMPACT platform for municipalities</t>
  </si>
  <si>
    <t>During pandemics one size does not fit all and having a national response and preparedness plan that does not take into consideration the capacity gaps and the widened inequities among regions cannot thrive</t>
  </si>
  <si>
    <t>Alum 2021</t>
  </si>
  <si>
    <t>Optimizing Highly Infectious Disease Isolation Unit Management: Experiences From the Infectious Diseases Isolation and Research Unit, Fort Portal, Uganda</t>
  </si>
  <si>
    <t>Alum</t>
  </si>
  <si>
    <t>Uganda</t>
  </si>
  <si>
    <t>To describe an approach to isolation unit management (for infectious diseases) at a rural Uganda Hospital and share lessons from the Uganda experience for isolation unit managers in low- and middle-income settings</t>
  </si>
  <si>
    <t>Case report</t>
  </si>
  <si>
    <t>Policy makers or decision makers (e.g. managers)</t>
  </si>
  <si>
    <t>Isolation unit patients at a rural hospital</t>
  </si>
  <si>
    <t>Infection prevention &amp; control</t>
  </si>
  <si>
    <t>The role and functioning of a specialised infectious diseases unit in a rural hospital during the  COVID-19 pandemic</t>
  </si>
  <si>
    <t>Clinical operations</t>
  </si>
  <si>
    <t>Managing an infectious diseases isolation unit at a rural hospital during COVID-19</t>
  </si>
  <si>
    <t>The organisation and management of an infectious diseases unit admitting COVID-19 patients in a rural hospital</t>
  </si>
  <si>
    <t>Provides a model for managing such a unit, in particular mapping functions into 3 functional units including leadership, isolation unit core team, and speciality care functions.</t>
  </si>
  <si>
    <t>Leadership includes the oversight and management functions (including resourcing and reporting) within the hospital and with other stakeholders such as the community, regional and national structures, and media), and includes a designated infectious disease case management focal person. Core functions cover the role of the shift lead (nurse); the medical team and onsite laboratory operations; environmental hygiene ie management of infectious disease waste; social workers/mental health of patients and staff; and use of PPE. Speciality care functions are accessed from all disciplines in the hospital and external experts, and coordinated through onsite or tele-consultations to support patient monitoring by telemetry. This brings more expertise to the patient management process.</t>
  </si>
  <si>
    <t>Few isolation units have the capacity to provide additional environmental controls to manage emergencies and surgical interventions. Staff have compensated for this shortcoming by using higher-level PPE for these special procedures. 
As numbers of COVID-19 patients increased in the 2nd wave, patients had to be admitted to other wards, and the services had to be integrated and staff capacitated in IPC from additional wards. The successful implementation of this management approach hinges on HCWs being cross-trained in a way that encourages everyone’s participation in safety and environmental hygiene efforts, on top of other professional and specialty care functions.</t>
  </si>
  <si>
    <t xml:space="preserve">Evaluation of this model is a moving target since the needs change depending on the phase of the pandemic. </t>
  </si>
  <si>
    <t>On the role and functioning of specialised infectious disease isolation units in rural areas of LMIC's during the COVID-19 pandemic</t>
  </si>
  <si>
    <t>Embedding isolation services, with solid nurse leadership as a critical service within the health-care structure at health facilities in Uganda and other LMICs, would be an excellent outcome from the current COVID-19 pandemic</t>
  </si>
  <si>
    <t xml:space="preserve">Amos 2022
</t>
  </si>
  <si>
    <t>Remote mental health clients prefer face-to-face consultations to telehealth during and after the COVID-19 pandemic</t>
  </si>
  <si>
    <t>Amos</t>
  </si>
  <si>
    <t>Australia</t>
  </si>
  <si>
    <t>Western Pacific (WPR)</t>
  </si>
  <si>
    <t>to explore whether the pandemic had influenced remote mental health clients preference for telehealth or face to face contact</t>
  </si>
  <si>
    <t>125 clients (out of 248 contacted) accessing remote mental health services operated by the Royal Flying Dr Services.</t>
  </si>
  <si>
    <t>Indigineous communities or remote  islands</t>
  </si>
  <si>
    <t>30% were indigenous</t>
  </si>
  <si>
    <t>Preference for mental health telehealth or face to face services</t>
  </si>
  <si>
    <t xml:space="preserve">Mental health </t>
  </si>
  <si>
    <t xml:space="preserve">Telehealth for mental health care </t>
  </si>
  <si>
    <t>remote populations in Central West and Far North Queensland overwhelmingly prefer face-to-face mental health services. Indigenous people’s resistance to telehealth faded during the pandemic, but was predicted to return after the pandemic has resolved.While COVID-19 may have reduced telehealth resistance for some clients, our results and previous research suggest specific groups may continue to face barriers to access.</t>
  </si>
  <si>
    <t>These results highlight the importance of research suggesting that telehealth may increase equitable access to care in rural and remote Australia with sufficient attention to demographics, stage and severity of illness, social sup-ports, perceived efficacy, and technological factors such as service reliability. It appears likely that greater resources will be needed the more remote the client, to overcome barriers like limited familiarity with/access to technology and less opportunity to develop trusting relationships with clinicians. Training and models of care appear vital in preparing and engaging clinical staff in effective provision of telehealth services.</t>
  </si>
  <si>
    <t xml:space="preserve">Most clients strongly preferred in-person contact for high-impact care such as initial assessment, particularly in crisis, or care transitions. Greater telehealth resistance in FNS than CWS after the pandemic may result from different patterns of cost and benefit. </t>
  </si>
  <si>
    <t>Communication and cultural factors can prevent (or, done well, facilitate) engagement for Indigenous people. While these speculations require substantiation, they are consistent with evidence that culturally sensitive and appropriately staffed telehealth services can improve engagement and outcomes for Indigenous Australians.</t>
  </si>
  <si>
    <t>The lower than expected proportion of Indigenous Australians may be consistent with evidence of lower levels of engagement with health and government services with complex multifactorial associations,8 and is a priority for further research.</t>
  </si>
  <si>
    <t>Appa 2021</t>
  </si>
  <si>
    <t>Universal Polymerase Chain Reaction and Antibody Testing Demonstrate Little to No Transmission of Severe Acute Respiratory Syndrome Coronavirus 2 in a Rural Community</t>
  </si>
  <si>
    <t>Appa</t>
  </si>
  <si>
    <t>To perform case detection of an entire rural community to quantify SARS-CoV-2 transmission using polymerase chain reaction (PCR) and antibody testing</t>
  </si>
  <si>
    <t>Community based PCR and antibody testing for COVID-19</t>
  </si>
  <si>
    <t>An entire rural town community was invited for COVID-19  testing</t>
  </si>
  <si>
    <t>Limited systematic surveillance for severe acute respiratory syndrome coronavirus 2 (SARS-CoV-2) in the early months of the US epidemic, particularly in rural areas, curtailed accurate appraisal of transmission intensity. This study was a cross-sectional survey of SARS-CoV-2 infection in the rural town of Bolinas, California in April 2020.</t>
  </si>
  <si>
    <t>Surveillance</t>
  </si>
  <si>
    <t>All residents of the rural town were invited to be tested. Extensive community engagement resulted in &gt;80% ascertainment.</t>
  </si>
  <si>
    <t>Types of Tests</t>
  </si>
  <si>
    <t>Prevalence by PCR (sputum sample) for current infection and seroprevalence from 2 forms of antibody testing (finger prick blood samples) for prior infection were performed in parallel.</t>
  </si>
  <si>
    <t>Community COViD 19 testing to assess prevalence in a rural community early in the pandemic</t>
  </si>
  <si>
    <t>Four weeks after shelter-in-place, SARS-CoV-2 infection in a rural Northern California community was extremely rare. In this low-prevalence setting, use of 2 antibody tests increased seroprevalence estimate precision.</t>
  </si>
  <si>
    <t>This study as one of the first community-wide studies to successfully implement synchronous PCR and antibody testing, particularly in a rural setting in USA, demonstrating feasibility of community wide testing. Extensive community engagement and partnerships contributed to a high update of testing by community members.</t>
  </si>
  <si>
    <t>It is essential to consider the test characteristics in light of the population studied when designing serosurveillance studies, and using multiple antigenic targets could be a strategy to improve the overall performance of serosurveillance in cer-tain contexts moving forward. Due to low prevalence in the community, the study was unable to assess impact on different risk groups such as the elderly</t>
  </si>
  <si>
    <t xml:space="preserve">Very early in pandemic </t>
  </si>
  <si>
    <t>Repeat surveys in rural areas</t>
  </si>
  <si>
    <t>Widespread testing, regardless of symptoms, remains an underpinning of effective disease control in conjunction with consistent uptake of public health measures.</t>
  </si>
  <si>
    <t>Arcuri 2022</t>
  </si>
  <si>
    <t>On the brink of disruption: Applying Resilience Engineering to anticipate system performance under crisis</t>
  </si>
  <si>
    <t>Accuri</t>
  </si>
  <si>
    <t>Brazil</t>
  </si>
  <si>
    <t>Upper Amazon River region, an extremely remote area with a population of about 240 000. Primary access to cities is through the waterways of its rivers.</t>
  </si>
  <si>
    <t xml:space="preserve">To assess the pandemic’s effects in the access of riverine communities to the prehospital emergency healthcare system in the Brazilian Upper Amazon River region. </t>
  </si>
  <si>
    <t>Prospective risk assessment based on 2 studies, first using ethnographic methods of data collection and Functional Resonance Analysis Method (FRAM) to develop a model of the mobile emergency care during typical conditions of operation, and secondly estimates of how changes in variability dynamics would alter system functioning during the pandemic.</t>
  </si>
  <si>
    <t>rural and remote indigenous communities living in riverine areas of the Amazon</t>
  </si>
  <si>
    <t>Mobile services</t>
  </si>
  <si>
    <t>Assessed  the functioning of the Mobile emergency  services for riverside and coastal areas during COVID-19, particularly in providing access to prehospital emergency services performed by the water ambulance service in ultra-peripheral locations.</t>
  </si>
  <si>
    <t>other</t>
  </si>
  <si>
    <t>Risk modelling of the functioning of the Brazilian Mobile Emergency Medical Service (SAMU) for riverside and coastal areas during the COVID-19 pandemic to inform planning and preparation</t>
  </si>
  <si>
    <t>The latent instantiations within the three found scenarios point out how extra-organizational elements to riverine emergency care drive resilient performance along the key processes</t>
  </si>
  <si>
    <t>i) the essential role of CHWs from riverine communities in attending to emergencies while focusing on providing first aid measures to patient, ii) the in-depth understanding of how emergency healthcare to riverine communities functioned under typical conditions  enabled a focused fore-cast on how different system agents would be impacted under the pandemic – first in terms of carrying out individual functions and then zooming out to the whole system. The knowledge of how the system works also shows opportunities for increasing resilient performance in key processes e.g.resizing the water ambulance crew in order to cope with transporting and boarding victims when help from residents and CHWs will not be possible; iii) the FRAM/AHP approach (Rosa et al., 2015) seems to be a good fit, once it enables the simultaneous participation of multiple domain experts and can lead to the reduction in subjectivity associated in the process of risk assessment in complex systems.</t>
  </si>
  <si>
    <t>i) the system has become accustomed to using commercial passenger boats to carry out extractions. However, during outbreaks this transportation method must be avoided when carrying out this activity, because it offers the risk of contamination for other passengers. ii)Crisis situations such as the COVID-19 pandemic essentially widen the gap between demand for care services and capacity to reach patients and bring them to where care can be delivered, putting system safety at stake as effective care becomes unfeasible.</t>
  </si>
  <si>
    <t>In complex healthcare systems such as riverine mobile emergency care, the application of traditional risk assessment focused to deal only with identified hazards appears to be too reactive and limited, as it cannot for instance consider how extra-organizational elements play key roles in system performance, which in turn may lead to recommendations to solve the wrong problems - the error of the third kind (Mitroff, 1974; Woods, 2006). A broader perspective, focused on understanding system interdependencies and describing deviations from the system’s normal functioning based on effective practices, should be employed to help avoiding disturbances affecting SAMU professionals’ work while supporting ways to dampen those disturbances, thus improving overall system safety and functioning.</t>
  </si>
  <si>
    <t>a Resilience Engineering approach should be considered as an important complement to traditional approaches in managing system safety - further research on its application in complex health systems and pandemic situations is needed</t>
  </si>
  <si>
    <t xml:space="preserve">The Resilience Engineering perspective, supported by participatory data collection that allows for modelling work-as-done and the changing variability dynamics in complex systems, shows how performance variability – manifested through functions’ dampening mechanisms – is vital to building safety while allowing urgent care to be delivered. Providing training and proper equipment to the CHWs could facilitate their jobs and improve the healthcare provided by them; </t>
  </si>
  <si>
    <t>Aron 2021</t>
  </si>
  <si>
    <t>Strategies for responding to the COVID-19 pandemic in a rural health system in New York state</t>
  </si>
  <si>
    <t>Aron</t>
  </si>
  <si>
    <t>To describe the approach of a Rural Health System in USA during the initial phase of the pandemic</t>
  </si>
  <si>
    <t>A description of the heath system response to COVID-19 pandemic in the first few weeks</t>
  </si>
  <si>
    <t>All of the different stakeholders - but from the perspective of service providers and academics</t>
  </si>
  <si>
    <t>Describes the overall response in this rural health system serving 8 rural counties in the first 5 weeks of the pandemic</t>
  </si>
  <si>
    <t>describes responses which fall under several of the SRPR. Better communication and coordination  among leaders thro regular meetings and an incident command centre (twice daily video meetings). Weekly 'Town hall's' were streamlined to all employees.</t>
  </si>
  <si>
    <t>Communication with HCW</t>
  </si>
  <si>
    <t>Better communication amongst leaders; and dissemination of information to staff in organisation</t>
  </si>
  <si>
    <t>Established outdoor tents for COVID-19 screening and testing</t>
  </si>
  <si>
    <t>HCW Protection</t>
  </si>
  <si>
    <t>Conserving PPE and managing its use - reuse of N95 masks; inventory tracking and access control; monitoring of daily use rates.</t>
  </si>
  <si>
    <t>Other: ICU capacity</t>
  </si>
  <si>
    <t>Telephonic follow up of COVID-19 patients</t>
  </si>
  <si>
    <t>Telehealth expanded to 70% of clinical interactions</t>
  </si>
  <si>
    <t>Redeployment and training of staff</t>
  </si>
  <si>
    <t>A description of a rural heath system response to COVID-19 pandemic in the first few weeks in USA</t>
  </si>
  <si>
    <t>The response to COVID-19 at BHN focused on 4 strategies:  (1) Expansion of intensive-care capacity.  (2) Redeployment and retraining of workforce.  (3) Provision of COVID-19 information, severe acute respiratory syndrome coronavirus 2 (SARS-CoV-2) viral testing, and appropriate follow-up for a geographically dispersed population.  (4) Coordination of the response to the pandemic across a large, diverse organization. Rural health systems and hospitals can take steps to address the specific challenges posed by the COVID-19 pandemic in their communities. We believe that the strategies BHN employed to adapt to COVID-19 may be useful to other rural health systems.</t>
  </si>
  <si>
    <t>The most effective strategies included the construction of screening tents, which allowed the network to test high volumes of patients from across the network’s large geographic area. The PPE conservation measures also appear to have been highly successful, as BHN employees were able to adequately protect themselves from contracting COVID-19 without exhausting PPE supplies. Telehealth services have been popular with providers and patients, and may continue to be used at a higher rate than they were before the pandemic. Additionally, the decision-making and communication structures that were put in place to adapt to the pandemic may prove useful if the network is affected by another unexpected challenge.</t>
  </si>
  <si>
    <t>The pandemic had a major financial impact on the organization due to lost revenue and spending on new measures such as those described in this report. Federal emergency funds, allocated as part of the CARES act, reduced but did not overcome this deficit for many hospitals in the network.</t>
  </si>
  <si>
    <t>As RHSs around the country adapt to the “new normal” of the ongoing pandemic, research and innovation will be needed to identify financially desirable models of care.</t>
  </si>
  <si>
    <t>Additional research is needed on strategies employed by other rural health systems during the COVID-19 crisis, as well as research comparing the efficacies of such strategies. Further reports should identify specific solutions to protect vulnerable populations living in rural areas, such as migrant farm workers and isolated older adults.</t>
  </si>
  <si>
    <t>Specific innovations include home telephonic  follow ups of COVID-19 patients by medical students through a pandemic follow up clinic, and 'Supporting All Patients' phone line manned by clinicians,  social workers and licensed counsellors for patients with anxiety and mental health concerns.</t>
  </si>
  <si>
    <t>Atkinson 2021</t>
  </si>
  <si>
    <t>Moving Forward from COVID-19: Organizational Dimensions of Effective Hospital Emergency Management</t>
  </si>
  <si>
    <t>Atkinson</t>
  </si>
  <si>
    <t>To describe the main aspects of effective EM  in 12 urban and rural US hospitals in order to identify key organizational and operational  contributors  to  hospitals’  facilitating  response during the COVID-19 pandemic</t>
  </si>
  <si>
    <t>Semistructured interviews with 26 emergency managers and leaders at 6 urban and 6 rural hospitals, selected using purposive sampling to include a heterogenous group of hospitals with established EM programs demonstrating differences in emergency preparedness.</t>
  </si>
  <si>
    <t>Emergency managers or other hospital leaders</t>
  </si>
  <si>
    <t>Organisational characteristics or dimensions of the COVID-19 preparedness and response</t>
  </si>
  <si>
    <t>Identifying key organisational and operational contributors to facilitate hospitals response during the COVID-19 pandemic</t>
  </si>
  <si>
    <t>characteristics or dimensions of an effective emergency management response to COVID-19 by hospitals (effectiveness not predefined).</t>
  </si>
  <si>
    <t>Identified  7 dimensions of effective EM: (1) identify capable leaders; (2) assure robust institutional support; (3) design effective, tiered communications systems; (4) embrace the hospital incident command system to delineate roles and responsibilities; (5) actively promote collaboration and team building; (6) appreciate the necessity of training and exercises;  and  (7)  balance  structure  and  flexibility.  These  dimensions include key organizational attributes of culture and structure,  as  well  as  operational  elements  of  the  hospital’s EM program</t>
  </si>
  <si>
    <t>EM personnel who had prior experience with planning and directing emergency response efforts were crucial in a crisis or identifying 'most talented' leaders for response efforts; financial and commitment to planning for all operational requirements; role clarification and streamlined decision making; emphasizing the value of creating  and  sustaining  what  we  call  a response culture in hospitals, in which the value and importance of emergency preparedness  is  widely  embraced  by  those  within  the  organization and in the surrounding community.</t>
  </si>
  <si>
    <t>The   lack   of   staff experienced  in  EM;  poor  situational  awareness  related  to managing  space,  supplies,  and  other  assets;  limited  capabilities to integrate HICS into daily operations and routines;   and   deficiencies   in   tools   for   rapid,   appropriate communication.</t>
  </si>
  <si>
    <t xml:space="preserve"> Interagency, governmental, supply chain, and other issues were not addressed by design. The study was limited to managers and leaders perspectives. </t>
  </si>
  <si>
    <t>Future research can examine how clinical and nonclinical staff perspectives resonate with the views of our study participants. And investigate the challenges that arise during a crisis and how the 7 dimensions  of effective EM may assist in successfully managing the challenges.</t>
  </si>
  <si>
    <t xml:space="preserve">Although the findings apply to both urban and rural hospitals in this sample, we felt that the rural hospitals were adequately represented in the sample and the results to include the study. The study did not describe any particular challenges for or lessons from rural hospitals which differed from urban hospitals.Which suggests that in this sample and setting urban and rural hospitals were sufficiently  similar to combine the results. </t>
  </si>
  <si>
    <t>Ayres 2021</t>
  </si>
  <si>
    <t>Necessity as the Catalyst of Change: Exploring Client and Provider Perspectives of Accelerated Implementation of Telehealth by a Regional Australian Community Service Organisation during COVID-19 Restrictions</t>
  </si>
  <si>
    <t>Ayres</t>
  </si>
  <si>
    <t>Western Australia - largely rural and remote with one of the lowest population densities globally.</t>
  </si>
  <si>
    <t>To investigate the service response to COVID-19, and how it impacted staff and clients’ experiences of providing and accessing regional community services.</t>
  </si>
  <si>
    <t>Semi structured interviews with  15 staff and 11 clients purposively sampled to represent different service areas. Research was conducted between March and May 2020.</t>
  </si>
  <si>
    <t xml:space="preserve">Community service providers at a not for profit agency which provides counselling, family and parenting support, and emergency relief amongst its services. </t>
  </si>
  <si>
    <t>Expansion of telehealth as part of the rapid restructuring of service arrangements  to ensure ongoing community service delivery</t>
  </si>
  <si>
    <t xml:space="preserve">Telepractise or telehealth </t>
  </si>
  <si>
    <t xml:space="preserve">Telehealth or telepractice for community services in a non profit organisation. Telehealth modalities were mainly video-conferencing and telephone. </t>
  </si>
  <si>
    <t>Confirmed literature on factors such as clinical appropriateness, quality (of both the care and technology), safety (regarding informed consent, levels of risk, and security of the telehealth system), and practicalities (including clients’ levels of digital ability and whether clients have the necessary hardware/technology); the significance of the service relationship, staff characteristics (confidence, competence, and training), and the characteristics of clients and their circumstances. Additional findings were clients’ self-assessment of service modalities, and the importance of communication and relationships. Clients articulated which modes of practice were appropriate for their needs, preferences, and specific context.</t>
  </si>
  <si>
    <t xml:space="preserve">Increased Accessibility for Clients on farms or in remote communities; Increased options for practice i.e. providers could extend or enhance service delivery with the additional 'tool' of a wide range of telehealth options and platforms for connecting with other professionals, training opportunities, mediations etc; </t>
  </si>
  <si>
    <t>Technical barriers and disparities - ICT issues e g. poor internet largely determined by clients broadband access; Clients’ Digital Abilities and Hesitancy towards Telepractice, especially for counselling services; Staff and clients Attitudes and the Perceived Value of Face-to-Face Service - very little formal training so staff had to self-learn &amp; perceived value of face to face services; The Complexities and Tensions within the Community Services Context, e.g. maintaining privacy, confidentiality and clients safety esp children, domestic violence situations, suitability for counselling young children and home settings</t>
  </si>
  <si>
    <t>variation across clients, service providers and service types e.g. counselling less satisfactory but emergency relief just as satisfactory as face to face services.</t>
  </si>
  <si>
    <t xml:space="preserve"> ongoing review of telehealth is needed to accommodate for service-users’ changing situations and needs</t>
  </si>
  <si>
    <t>the current study supports the assertion made by Sansom-Daly and Bradford [45] that “each modality [telehealth and face-to-face] shines and falters in unique ways”, and that a considered integration of both may be beneficial to cater for the diversity of clients’ needs</t>
  </si>
  <si>
    <t>BachXuan 2020</t>
  </si>
  <si>
    <t>The operational readiness capacities of the grassroots health system in responses to epidemics: Implications for COVID-19 control in Vietnam</t>
  </si>
  <si>
    <t>BashXuan</t>
  </si>
  <si>
    <t>Vietnam</t>
  </si>
  <si>
    <t>To assess the operational readiness capacities of the grassroots health system in response to epidemics and provides implications for con-trolling COVID-19 in Vietnam.</t>
  </si>
  <si>
    <t>Online cross-sectional survey of 6029 heath professionals and medical students between Dec 2019 and February 2020</t>
  </si>
  <si>
    <t>health professionals and medical students (89.9%)</t>
  </si>
  <si>
    <t>Operational preparedness of the grassroots health system for COVID-19</t>
  </si>
  <si>
    <t>Operational readiness capacity assessment of grassroots health system to emergent health events such as epidemics including COVID-19</t>
  </si>
  <si>
    <t>Capacities regarding four assessed criteria (sufficiency of health professionals, administrative and logistics staff, equipment and logistics, general capacity of health professionals) were at moderate levels, revealing vulnerability to the risk of epidemic events of the grassroots health system. Moreover, our findings indicate that these capacities in the rural areas, in the South, and at the district level were significantly more likely to be vulnerable compared to their counterparts. This study indicates the necessity to strengthen emergency response capacity in the short and longer term, particular in terms of HR capacity and readiness for emergencies, and adequacy of medical equipment and supplies for the frontlines with particular support for rural areas and district level services.</t>
  </si>
  <si>
    <t>Not clear how the four categories were selected; and what the gaps in the scores actually mean. Would be hard for a policy maker to respond to these findings.</t>
  </si>
  <si>
    <t>Mostly medical student responses. Many had not been involved in emergencies so its not clear how they were able to assess readiness capacity. Also the scores in the four categories dont provide detail as to what the gaps were.</t>
  </si>
  <si>
    <t>Bahety 2021</t>
  </si>
  <si>
    <t>Texts don't nudge: An adaptive trial to prevent the spread of COVID-19 in India</t>
  </si>
  <si>
    <t>Texts don’t nudge: An adaptive trial to prevent the spread of COVID-19 in India</t>
  </si>
  <si>
    <t>Bahety</t>
  </si>
  <si>
    <t>India</t>
  </si>
  <si>
    <t>To evaluate the impact of a SMS-based information campaign on the adoption of social distancing and handwashing in rural Bihar, India, six months into the COVID-19 pandemic</t>
  </si>
  <si>
    <t>2.Risk communication, community engagement &amp; infodemic management</t>
  </si>
  <si>
    <t>Risk communication</t>
  </si>
  <si>
    <t>SMS messages sent on handwashing and social distancing, followed up 5 days later by phone surveys</t>
  </si>
  <si>
    <t>Two parallel campaigns using 10 message types via SMS  on handwashing and on social distancing. Varied message framing and delivery timing.</t>
  </si>
  <si>
    <t xml:space="preserve">We find no evidence that any of our SMS-based information campaigns improve knowledge or adoption of social distancing and hand-washing. </t>
  </si>
  <si>
    <t xml:space="preserve">information campaigns based on text messages have low marginal costs and potential to scale </t>
  </si>
  <si>
    <t>None of the variations or timing of the messaging had an effect on knowledge or behaviour. This finding differed from earlier studies at the start of the pandemic (Chowdbury 2020, Siddique et al 2020)</t>
  </si>
  <si>
    <t xml:space="preserve">Not clear why the SMS's were not effective. Postulated that low literacy may affect it and that pictures, voice calls,   video's and other interactive communication may be more effective. </t>
  </si>
  <si>
    <t>On large scale social media  interventions to promote safe behaviours during the pandemic</t>
  </si>
  <si>
    <t>Barry 2021</t>
  </si>
  <si>
    <t>Patterns in COVID-19 Vaccination Coverage, by Social Vulnerability and Urbanicity - United States, December 14, 2020-May 1, 2021</t>
  </si>
  <si>
    <t>Patterns in COVID-19 Vaccination Coverage, by Social Vulnerability and Urbanicity — United States, December 14, 2020–May 1, 202</t>
  </si>
  <si>
    <t>Barry</t>
  </si>
  <si>
    <t xml:space="preserve">
To Analyse routinely collected vaccination coverage data to understand the relationship to Social Vulnerability and Urbanicity</t>
  </si>
  <si>
    <t>Analysis of Routinely collected vaccination data reported tot he CDC</t>
  </si>
  <si>
    <t>Vaccine monitoring</t>
  </si>
  <si>
    <t>CDC examined COVID-19 vaccine administration and 2018 CDC social vulnerability index (SVI) data to ascertain whether inequities in COVID-19 vaccination coverage with respect to county-level SVI have persisted, overall and by urbanicity.</t>
  </si>
  <si>
    <t>During December 14, 2020–May 1, 2021, 54% of adults living in the 3,129 assessed U.S. counties received ≥1 dose of COVID-19 vaccine. Disparities in vaccination coverage by SVI increased over time, especially in large fringe metropolitan and nonmetropolitan counties, where coverage differences between SVI Q4 and Q1 counties were most prominent.Vaccination coverage was lower among adults living in counties with per capita income less than the median (42.7%) compared with those in counties at or above the median (56.7%) and other social determinants of poor health, including poverty and less education, especially in large fringe metropolitan and nonmetropolitan counties.</t>
  </si>
  <si>
    <t xml:space="preserve">Disparities in vaccination coverage by SVI have increased over time, especially in large fringe metropolitan and nonmetropolitan counties. Disparities were associated with county-level differences in socioeconomic status and household composition and disability. </t>
  </si>
  <si>
    <t>Although differences in coverage by SVI were observed in counties of all urbanicity levels, large fringe metropolitan and nonmetropolitan counties were most affected. Persons living in these counties might experience unique challenges in accessing vaccination. COVID-19 vaccination coverage has been lower in rural than in urban areas, and persons in rural areas are more likely to travel outside their county of residence for vaccination.</t>
  </si>
  <si>
    <t>The findings provide only a national picture of COVID-19 vaccination coverage by SVI, and state-specific patterns should be explored to direct efforts to local areas.</t>
  </si>
  <si>
    <t>These results underscore the importance of timely strategies to ensure that all communities can equitably benefit from COVID-19 vaccination. Efforts to improve vaccination coverage could focus on areas that are more vulnerable with respect to socioeconomics and household composition, while tailoring interventions by urbanicity.</t>
  </si>
  <si>
    <t>Barton 2021</t>
  </si>
  <si>
    <t>Adaptive Capacity as Local Sustainable Development: Contextualizing and Comparing Risks and Resilience in Two Chilean Regions</t>
  </si>
  <si>
    <t>Adaptive Capacity as Local Sustainable Development: Contextualizing and Comparing Risks and Resilience in TwoChilean Regions</t>
  </si>
  <si>
    <t>Barton</t>
  </si>
  <si>
    <t xml:space="preserve">Chile </t>
  </si>
  <si>
    <t>Comparison of wealthy metropolitan Santiago region with Araucanía Region which still maintains levels of poverty for almost a third of the population in rural areas and for indigenous communities</t>
  </si>
  <si>
    <t>Comparison of resilience to multiple intersecting events, including COVID-19,  in a metropolitan and a rural region with a high % of indigenous population</t>
  </si>
  <si>
    <t>To explore the role of underlying local and regional development conditions in shaping resilience to multiple risks.</t>
  </si>
  <si>
    <t>Analysis of the three impacts (COVID-19, earthquake, climate change)  in the two regions is provided by quantitative data on local and regional development conditions, as well as complementary sources such as national and local press that document the impacts themselves.</t>
  </si>
  <si>
    <t>Indigineous communities or remote  islands; Ethnic groups</t>
  </si>
  <si>
    <t>High % of indigenous population in Araucania</t>
  </si>
  <si>
    <t>Exploring resilience or adaptive capacity to shocks to inform short and longer term disaster preparedness and response.</t>
  </si>
  <si>
    <t>Exploring the role of underlying local and regional development conditions in shaping resilience to multiple risks, in particular COVID-19, earthquakes, and climate change.</t>
  </si>
  <si>
    <t>Structural conditions that are revealed in the Human Development Index and in regional and municipal variations, limit local adaptive capacities. This is due to the fact that these communities are more dependent on public transfers rather than their own income or resources, hence revealing a lack of capabilities and entitlements. the pandemic has had two associated risks: the first to health, the second to economic survival. Each of these risks exacerbates the underlying vulnerabilities in each region - in particular, poor coverage and access to healthcare in rural municipalities of the Araucanía Region. The response to the pandemic, in terms of access to healthcare and access to employment, are structural problems embedded in the Chilean socio-economic system.the ‘disturbance’ of the pandemic, as an episodic risk, should not be understood as a healthrisk per se, or siloed as such, but rather as a systemic risk since it aggravates existingsocio-spatial inequalities. Regional resilience to the pandemic is not simply a response of health provision, but also of private versus public healthcare, and of the vulnerabilities of unemployment, underemployment, and the large informal sector in both low-income urban areas, as well as in rural activities.</t>
  </si>
  <si>
    <t>Rather than the promotion of local and regional resilience, the objective has to be normative: planning for sustainable development, in which resilience refers to the obstacles and opportunities generated by a wide range of risks emerging from different sources over time.</t>
  </si>
  <si>
    <t>Although there are trends that exhibit health fragilities due to multidimensional poverty, there are factors that require further research at the community level.</t>
  </si>
  <si>
    <t>For regional resilience, understood as both highly differentiated at the local level—according to urban and rural, indigenous and non-indigenous, and other factors—to be strengthened, adaptive capacities have to be reinforced.  These adaptive capacities are dependent on structural factors,  including territorial capital and access to health and employment, and are linked to capacities and entitlements, such as education, training, and property rights. Consequently, the ability to manage multiple risks is dependent on these basic factors of development. Transformations to more sustainable development require increased resilience to diverse risks. These risks are not singular and cannot be addressed in silos.  It is only through integrated understandings of development, livelihoods, and risks, and—in the case of Chile—direct engagement with inter-regional and intra-regional inequalities, that enhanced resilience for more sustainable development is likely to emerge.</t>
  </si>
  <si>
    <t>Baskaran 2021</t>
  </si>
  <si>
    <t>Enabling Readiness of a School to Reopen During a Pandemic - A Field Experience</t>
  </si>
  <si>
    <t>Enabling Readiness of a School to Reopen During a Pandemic–A Field Experience</t>
  </si>
  <si>
    <t>Baskaran</t>
  </si>
  <si>
    <t>Rural school in Jodpur district of Rajasthan</t>
  </si>
  <si>
    <t>To describe a field experience in relation to readiness assessment of a rural school in the Jodhpur district of Rajasthan, India, for a safe reopening to accept students in a safe and conducive atmosphere, which shall help prevent transmission of the virus in the schools among the children.</t>
  </si>
  <si>
    <t>School community</t>
  </si>
  <si>
    <t>Children or adolescents</t>
  </si>
  <si>
    <t>Children attending the senior secondary school, and teaching staff</t>
  </si>
  <si>
    <t>Preparation for re-opening the school, which included the development of an indigenous checklist for readiness, and responses to address any gaps identified by the assessment. The latter included training &amp; workshops with teachers and students; development and dissemination of IEC materials; reorganisation of infrastructure for social distancing.</t>
  </si>
  <si>
    <t>Given the transmission dynamics of COVID-19 and the low infectivity observed in children, it could be considered safe to reopen schools, if the schools are “ready” by implementing appropriate rectifying measures.</t>
  </si>
  <si>
    <t xml:space="preserve">It is emphasized to implement a readiness assessment in every school prior to reopening. The readiness checklist that we have developed can be conveniently used to achieve the purpose for our Indian schools. </t>
  </si>
  <si>
    <t>The effects of re-opening were not assessed</t>
  </si>
  <si>
    <t>Further evaluations of the effects of re-opening are needed</t>
  </si>
  <si>
    <t>Few children in rural areas have access to online learning resources, and there was a need to re-open schools to ensure ongoing education, as well as other benefits of school attendance (meals), and to enable parents to return to work.</t>
  </si>
  <si>
    <t>Belcher 2021</t>
  </si>
  <si>
    <t>Buprenorphine Induction in a Rural Maryland Detention Center During COVID-19: Implementation and Preliminary Outcomes of a Novel Telemedicine Treatment Program for Incarcerated Individuals With Opioid Use Disorder</t>
  </si>
  <si>
    <t>Belcher</t>
  </si>
  <si>
    <t>Talbot country jail in rural Maryland</t>
  </si>
  <si>
    <t>To describe the implementation and pilot evaluation of a new program of telemedicine-based clinical provision of new/continuing buprenorphine treatment for individuals detained in a rural jail</t>
  </si>
  <si>
    <t>Case study of a pilot evaluation of the new programme - authors applied quality improvement approach</t>
  </si>
  <si>
    <t>Prisoners in a jail needing health care for opiod use disorder (OUD)</t>
  </si>
  <si>
    <t>Prisoners</t>
  </si>
  <si>
    <t>Prisoners. Approx 15% of prisoners have OUD for which few receive care in prison, particularly in rural areas.</t>
  </si>
  <si>
    <t>A telemedicine-based buprenorphine program</t>
  </si>
  <si>
    <t>Mental health</t>
  </si>
  <si>
    <t>Prisoners with OUD in a rural jail</t>
  </si>
  <si>
    <t>We established (i) telemedicine hardware/software capability (video-conferencing); (ii) a screening process; (iii) buprenorphine administration methods; (iv) necessary medical release procedures; (v) telemedicine encounter coordination and medication prescription procedures; and (vi) a research platform.</t>
  </si>
  <si>
    <t>7 prisoners were successfully enrolled on this program (mostly white male, ave 33 yrs). 2 transferred from community, 5 started new. All remained in treatment for 21 days, with a median of 3 telemedicine encounters. On discharge 4 scheduled community appts to continue treatment, 2 were transferred to a higher level of care, one refused continued care.</t>
  </si>
  <si>
    <t>successfully implemented a novel telemedicine supported clinical MOUD program during COVID-19 in a rural jail  that, prior to our program's initiation, was not able to offer medications for OUD to the general census of incarcerated individuals. Initial outcomes from this initiative are favorable, with a 100% acceptance rate. The majority of individuals were maintained within our care while incarcerated and were retained in buprenorphine treatment for the duration of their incarceration</t>
  </si>
  <si>
    <t>The pandemic precluded several planned activities of the program, including in-person visits to the jail, the hiring of on-site staff, and the installation of standard DX-80 telemedicine equipment. Despite these forced alterations, our team was able to implement nimble solutions: meetings with jail and medical staff were held via Zoom, responsibilities were distributed among existing team members, and temporary “plug-in and go” telemedicine infrastructure was delivered to the jail.</t>
  </si>
  <si>
    <t>Implementation may differ in other settings.</t>
  </si>
  <si>
    <t>Further research on such programs in rural prisons</t>
  </si>
  <si>
    <t>Berland 2021</t>
  </si>
  <si>
    <t>Is Rural Kansas Prepared? An Assessment of Resources Related to the COVID-19 Pandemic</t>
  </si>
  <si>
    <t>Berland</t>
  </si>
  <si>
    <t>To investigate rural Kansas healthcare resources relevant to COVID -19 at the county level in the context of population characteristics</t>
  </si>
  <si>
    <t>Analysed routine data for health care</t>
  </si>
  <si>
    <t>Assessment of resources and operational preparedness for COVID-19</t>
  </si>
  <si>
    <t>Assessed system capacity and critical care-related resources and COVID -19-related risk factors at the county level using routine data.</t>
  </si>
  <si>
    <t>Rural counties had fewer physicians per population, 63.5% had no anaesthetists, and none had pulmonary disease physicians. 90% of rural counties had no ICU's. The % population &gt; 65years was higher in rural counties (24%) than metropolitan (19%). Rural counties had twice as many deaths per 1000 population by CVD, and more COPD deaths than metropolitan  counties.</t>
  </si>
  <si>
    <t>. Future research should examine these resources in a variety of rural contexts so that rural communities can prepare for future health crises</t>
  </si>
  <si>
    <t>Kansas faced limited ICU capabilities and physician workforce shortages in rural counties, both in primary care and special-ties such as anesthesia and pulmonology. In addition, nonmetropolitan/urban adjacent and rural population age structures and mortality rates potentially demonstrated an increased risk to overwhelm local health-care systems. This may have serious implications for rural health, particularly in the context of the COVID -19 pandem</t>
  </si>
  <si>
    <t>Bhuiyan 2021</t>
  </si>
  <si>
    <t>Associations Between Rural or Urban Status, Health Outcomes and Behaviors, and COVID-19 Perceptions Among Meditation App Users: Longitudinal Survey Study</t>
  </si>
  <si>
    <t>Bhuiyan</t>
  </si>
  <si>
    <t>To explore associations between rural or urban status, psychological outcomes, and physical activity among users of a mobile meditation app. We further aimed to explore associations between rural or urban status and perceived effects of COVID-19 on stress, mental health, and physical activity, and to explore changes in these outcomes in rural versusurban app users over time.</t>
  </si>
  <si>
    <t>a secondary analysis of a national survey conducted among subscribers to the meditation app Calm, between April and June 2020. N = 8392, 83.9% female, of high socioeconomic status and residing in urban areas (85,7%).</t>
  </si>
  <si>
    <t>Meditation app users in USA</t>
  </si>
  <si>
    <t>Telehealth - app use for meditation</t>
  </si>
  <si>
    <t>Meditation App</t>
  </si>
  <si>
    <t>Meditation app use</t>
  </si>
  <si>
    <t>mental health</t>
  </si>
  <si>
    <t>Effects of  meditation app use in urban and rural on stress, mental health and physical activity</t>
  </si>
  <si>
    <t>We did not find associations between rural or urban status and psychological outcomes (ie, stress, depression, and anxiety), physical activity, or perceived effects of COVID-19 on stress, mental health, and physical activity. Rural or urban status does not appear to drive differences in outcomes among meditation app users, and the use of mHealth apps should continue to be explored as a health promotion strategy in both rural and urban populations. Furthermore, our results did not show negative cumulative effects of COVID-19 on psychological outcomes and physical activity among app users in our sample, the majority of whom were urban, White, female, and of high socioeconomic status.</t>
  </si>
  <si>
    <t xml:space="preserve"> Further research is needed to investigate meditation app use as a health promotion strategy in rural and urban populations</t>
  </si>
  <si>
    <t>Boudou 2021</t>
  </si>
  <si>
    <t>Modelling COVID-19 severity in the Republic of Ireland using patient co-morbidities, socioeconomic profile and geographic location, February to November 2020</t>
  </si>
  <si>
    <t>Modelling COVID‑19 severity in the Republic of Ireland using patient co‑morbidities, socioeconomic profile and geographic location, February to November 2020</t>
  </si>
  <si>
    <t>Boudou</t>
  </si>
  <si>
    <t xml:space="preserve">Ireland </t>
  </si>
  <si>
    <t>Europe (EUR)</t>
  </si>
  <si>
    <t>To develop a series of prognostic models to elucidate progression from symptomatic COVID-19 to hospitalization, intensive care and death in the Republic of Ireland.</t>
  </si>
  <si>
    <t>Geospatial analysis; Data Modelling</t>
  </si>
  <si>
    <t>Several case-specific and geographically referenced predictors were employed for model training and testing, including age, gender, comorbidity profile, area-specific socioeconomic components, urban/rural classification and case classification (i.e., sporadic or cluster-associated)</t>
  </si>
  <si>
    <t>Several included such as age, co-morbidities, but also geographic and socioeconomic data</t>
  </si>
  <si>
    <t>Geospatial analysis or modelling</t>
  </si>
  <si>
    <t>This retrospective cohort study of patients with laboratory‑confirmed symptomatic COVID‑19 infection included data extracted from national COVID‑19 surveillance forms (i.e., age, gender, underlying health conditions, occupation) and geographically‑referenced potential predictors (i.e., urban/rural classification, socio‑economic profile). Generalised linear models and recursive partitioning and regression trees were used to elucidate COVID‑19 progression.</t>
  </si>
  <si>
    <t>Models demonstrated an increasingly efficacious fit for predicting hospitalization [AUC 0.816 (95% CI 0.809, 0.822)], admission to ICU [AUC 0.885 (95% CI 0.88 0.89)] and death [AUC of 0.955 (95% CI 0.951 0.959)].Rural living was associated with an increased risk of hospitalization (OR 1.200 (95% CI 1.143–1.261)]. Urban living was associated with ICU admission [OR 1.533 (95% CI 1.606–1.682)].</t>
  </si>
  <si>
    <t>Models provide approaches for predicting COVID‑19 prognoses, allowing for evidence‑based decision‑making pertaining to targeted non‑pharmaceutical interventions, risk‑based vaccination priorities and improved patient triage</t>
  </si>
  <si>
    <t>Uncertainty for reasons rural cases are at higher risk of hospitalisation vs ICU admission</t>
  </si>
  <si>
    <t>To understand factors contributing to higher hospitalisation of rural COVID-19 patients</t>
  </si>
  <si>
    <t>Breakpoint modelling of temporal associations between non-pharmaceutical interventions and symptomatic COVID-19 incidence in the Republic of Ireland</t>
  </si>
  <si>
    <t>Breakpoint  modelling of  temporal  associations between non-pharmaceutical interventions and the  incidence of  symptomatic  COVID -19 in  the  Republic  of Ireland</t>
  </si>
  <si>
    <t>To assess the  impact of    individual NPI phases on     COVID -19  transmission                  patterns  within delineated                    population  subgroups           in the Republic  of Ireland.</t>
  </si>
  <si>
    <t>Data Modelling</t>
  </si>
  <si>
    <t xml:space="preserve">Segmented  modelling          via  breakpoint regression with  multiple turning           points  was employed to                identify  structural  breaks                across  sub -populations including                     primary/ sec ondary infection s,  age deciles ,                    urban/commuter/rural  areas,                    patients                    with underlying          health conditions,          and socio - demographic          profiles.          </t>
  </si>
  <si>
    <t>Modelling of the effects of NPI on COVID-19 incidence, with a rural - urban subanalysis</t>
  </si>
  <si>
    <t>The study sought to assess     the impact of individual NPI     phases on COVID-19  transmission patterns       within delineated                    population subgroups in the                    Republic of Ireland</t>
  </si>
  <si>
    <t>Results suggest that  moderately strict NCIs were     more effective than the                           stricter Phase 5 (National                          Lockdown). Divergences                          were  observed  across population  sub -groups;                          lagged  response  times                   were  observed among                 populations &gt;80  years, residents  of rural /commuter  regions, and  cases associated with  a below-median  deprivation score .</t>
  </si>
  <si>
    <t>NPIs  were  not  equally  40 successful  across all      sub -populations, with differing response times     noted.  A “one size  fits  all”  approach to NPIs may not  be  appropriate   based  upon  geographic location,  which  in  Ireland  is associated  with  many  potential  drivers  including  occupation,  income, car ownership, educational attainment, and    level of affluence.</t>
  </si>
  <si>
    <t>It  is important  to note that,  within  the  symptomatic  COVI D -19  case  dataset  for  Ireland,  a significant   association exists  between rurality and deprivation;  rural cases were associated with a median HP Deprivation Score  of -8.25 while urban cases exhibited  a  median deprivation score of  -3.22,  and as such, it is    difficult  to comment on        or  make recommendations        solely  based on  geographic        location .</t>
  </si>
  <si>
    <t xml:space="preserve">Mitigation  strategies and interventions  may need to       be  increasingly bespoke, ba sed  on sub-population profiles and required respon ses. </t>
  </si>
  <si>
    <t>Brown 2020</t>
  </si>
  <si>
    <t>Rural Healthcare Center Preparation and Readiness Response to Threat of COVID-19</t>
  </si>
  <si>
    <t>Brown</t>
  </si>
  <si>
    <t>To describe a Rural Healthcare Center Preparation and Readiness Response to Threat of COVID-19</t>
  </si>
  <si>
    <t>General description of the response which includes policy and decision makers, health care providers, patients and other stakeholders</t>
  </si>
  <si>
    <t>Operational preparedness and response planning and implementation</t>
  </si>
  <si>
    <t>Description of the implementation of a broad range of system-wide changes to curtail the spread of this outbreak and anticipate the upcoming needs of the patients served by a rural 267 bed, tertiary care teaching hospital.</t>
  </si>
  <si>
    <t>Key steps included:
i) Implementation of screening processes for visitors and staff; ii)Conservation of PPE ;postponement of elective procedures; rapid expansion of telehealth; workforce management - support and non-essential staff work remotely, redeployment  of staff to areas of need e.g. ICU, and transport services for staff expanded; suspension of student rotations; increased use of telecommunication; implementation of new treatment guidelines; "surge" plan of a pool of practitioners who volunteered services and additional facilities including ICU and equipment such as ventilators; daily system wide briefings.</t>
  </si>
  <si>
    <t>Steps enabled the facility to respond adequately</t>
  </si>
  <si>
    <t>The pandemic is evolving and the response is in constant flux, requiring adaptability from the institution, staff, patients and the community. Issues of equipment and supplies such as PPE types (cloth) and re-use not clarified at the time.</t>
  </si>
  <si>
    <t>Effectiveness of cloth masks, re-use of N95's; decision making to cancel elective surgery - who makes decisions and on what criteria? Guidelines not clearcut.</t>
  </si>
  <si>
    <t>Paper published early in the pandemic before subsequent surges. They anticipated challenges in PPE supply, shortages of health care workers despite contingency plans. Concerns about the quality of care, including oversight of medical students and junior doctors being called on to provide services; and of telehealth and constraints (35% of rural in USA lack access to broadband internet).</t>
  </si>
  <si>
    <t>Cao 2021</t>
  </si>
  <si>
    <t>Disparities in the Use of In-Person and Telehealth Primary Care Among High- and Low-Risk Medicare Beneficiaries During COVID-19</t>
  </si>
  <si>
    <t>Disparities in the Use of In-Person and Telehealth Primary Care Among High-and Low-Risk Medicare Beneficiaries During COVID-19</t>
  </si>
  <si>
    <t>Cao</t>
  </si>
  <si>
    <t>to estimate differences in primary care outpatient clinic visit and telehealth utilization among high- and low-risk Medicare aging beneficiaries from an Accountable Care Organization during the COVID-19 pandemic compared to a control cohort from the previous year</t>
  </si>
  <si>
    <t>Medicare patients in USA</t>
  </si>
  <si>
    <t>32 417 Medicare beneficiaries, including 14105 high risk and 18 312 low risk patients. Ave age 75 years. Approx 30% rural.</t>
  </si>
  <si>
    <t>Telemedicine</t>
  </si>
  <si>
    <t>Compared number of visits, including telehealth before and during the pandemic</t>
  </si>
  <si>
    <t>chronic diseases</t>
  </si>
  <si>
    <t>Older age group with mainly chronic diseases</t>
  </si>
  <si>
    <t>Investigated the impacts of the pandemic on non-COVID outpatient care in primary care settings among Medicare beneficiaries; stratified by risk groups; and estimated the extent to which telehealth was able to compensate for the decline in in-person clinical visits, based on patient level characteristics including rural residence</t>
  </si>
  <si>
    <t>Decreased primary health care utilisation by about 25% during COVID-19. By April 2020 telehealth accounted for 78% of encounters, but declined subsequently to 22%. Telehealth users were more likely to reside in urban areas than rural.</t>
  </si>
  <si>
    <t>Increase in telehealth to compensate for decreased in- person encounters</t>
  </si>
  <si>
    <t>telehealth use  declined  significantly from 78% to 22% during the 6-month study period and did not fully mitigate the decline in in-person outpatient visits during the pandemic.
After adjustment for covariates, beneficiaries with older age (86+years), rural or suburban residence were much less likely to be a telehealth user relative to the reference group (65-74 years old [White male without Medicaid cover-age non-disabled] urban residents) (OR 0.72 95% CI [0.58,0.89], OR 0.81 95% CI [0.70, 0.93] and OR 0.77 95% CI[0.69, 0.86]), respectively.</t>
  </si>
  <si>
    <t>Future qualitative studies may provide complementary information to our quantitative study regarding the impact of patient satisfaction, as well as patient and provider experience, on disparities in telehealth utilization.</t>
  </si>
  <si>
    <t>Interventions  targeting  these  vulnerable  groups  may improve health equity in the setting of public health emergencies.</t>
  </si>
  <si>
    <t>Caperon 2021</t>
  </si>
  <si>
    <t>Identifying opportunities to engage communities with social mobilisation activities to tackle NCDs in El Salvador in the context of the global COVID-19 pandemic</t>
  </si>
  <si>
    <t>Caperon</t>
  </si>
  <si>
    <t>El Salvador</t>
  </si>
  <si>
    <t>to understand both existing and potential social mobilisation mechanisms for behavioural change to address the growth of NCDs in El Salvador during and following the COVID-19 pandemic</t>
  </si>
  <si>
    <t>19 semi-structured interviews with health workers, government officials, NGO leaders, and community members from urban and rural areas, including remote indigenous areas</t>
  </si>
  <si>
    <t>health workers, government officials, NGO leaders, and community members.</t>
  </si>
  <si>
    <t>Social mobilisation activities for the prevention and care of NCD's</t>
  </si>
  <si>
    <t>a growing awareness of NCDs within communities, with social mobilisation activities seen as valuable in tackling NCDs. Factors linked with effective social mobilisation of communities for NCD prevention included strong engagement of community health teams within community structures and the delivery of NCD prevention and management messages through community meetings with trusted health professionals or community members. In the context of COVID-19, traditional forms of social mobilisation were challenged, and new, virtual forms emerged.</t>
  </si>
  <si>
    <t>Major barriers to NCD prevention and treatment provision remain, with COVID-19 constraining many possible social mobilisation activities, leaving NCD patients with less support. New virtual forms of engagement did not benefit all, especially those in hard-to-reach rural areas. In these contexts, specific traditional forms of mobilisation such as through radio (where possible) and trusted community leaders became increasingly important.</t>
  </si>
  <si>
    <t>New mechanisms of fostering social mobilisation include virtual connectors such as mobile phones, which enable mobilisation through platforms such as WhatsApp, Facebook and Twitter. However, traditional forms of social mobilisation hold value for those without access to such technology. Therefore, a combination of new and tra-ditional mechanisms for social mobilisation hold potential for the future development of social mobilisation strategies in fragile health contexts.</t>
  </si>
  <si>
    <t>Cardarelli 2021</t>
  </si>
  <si>
    <t>Policy Implications of the COVID-19 Pandemic on Food Insecurity in Rural America: Evidence from Appalachia</t>
  </si>
  <si>
    <t>Cardarelli</t>
  </si>
  <si>
    <t>To examine the impact of the COVID-19 pandemic on food access in a rural Appalachian community in Kentucky, and the impact of pandemic-related federal emergency assistance on food access and diet quality.</t>
  </si>
  <si>
    <t>5 Focus group discussions which included 57 white adults, mostly women (75%)</t>
  </si>
  <si>
    <t>Access to food</t>
  </si>
  <si>
    <t>Food security</t>
  </si>
  <si>
    <t>Rural communities are disproportionally affected by food insecurity, making them vulnerable to the consequences of supply disruptions caused by the COVID-19 pandemic. While access to food was initially diminished due to food supply disruptions, little is known about the mechanisms through which federal emergency assistance programs impacted food access in rural populations.</t>
  </si>
  <si>
    <t>32.2% experienced low or very low food security.
Findings revealed the following four primary themes: food scarcity in grocery stores; expanded federal food assistance; expanded community food resources; and expanded home gardening.</t>
  </si>
  <si>
    <t>increased federal assistance, especially expanded benefits within the Supplemental Nutrition Assistance Program (SNAP), allowed participants to purchase greater quantities of nutritious food. Participants also described access to multiple sources of emergency food assistance that was either expanded or provided a new source of food in the community. These food access points, included existing food pantries and meal service programs, as well as new food access opportunities from charitable organizations, local churches, and meals provided by community members in response to COVID-19. Expanded home and community gardening provided opportunities for sharing fresh produce and to use food preservation tactics to reserve food for the future or to sustain food supplies through winter.</t>
  </si>
  <si>
    <t>It is yet to be determined if unique properties of rural communities allow them to negotiate food insecurity challenges differently than their urban counterpart</t>
  </si>
  <si>
    <t>future studies should examine whether some of the food access mechanisms that investigators observed in this rural community could be translated into addressing other social determinants of health inequities</t>
  </si>
  <si>
    <t>a strong sense of social cohesion and social capital in rural communities, which contributes to a higher likelihood of community members assisting one another in times of need. In addition, participant responses indicated a strong cross-sector response to food needs with local community-based organizations providing aid. Policymakers and stakeholders should recognize the layered protection of multiple federal emergency assistance programs against food insecurity and the potential for long-term population health promotion in rural areas</t>
  </si>
  <si>
    <t>Carlitz 2021</t>
  </si>
  <si>
    <t>Life under lockdown: Illustrating tradeoffs in South Africa's response to COVID-19</t>
  </si>
  <si>
    <t>Life under lockdown: Illustrating tradeoffs in South Africa’s response to COVID-19</t>
  </si>
  <si>
    <t>Carlitz</t>
  </si>
  <si>
    <t>South Africa</t>
  </si>
  <si>
    <t>To reflect on the impact of lockdown on different sectors of the population</t>
  </si>
  <si>
    <t>Geospatial analysis</t>
  </si>
  <si>
    <t>anonymized mobile phone data from Google’s COVID-19 Community Mobility Reports, which chart trends over time, across different categories of places such as retail and recreation, transit stations, and workplaces, were analysed in relation to the spread of the COVID-19</t>
  </si>
  <si>
    <t>Lockdown or containment measures</t>
  </si>
  <si>
    <t>The study assesses the effects of lockdown in different sectors of the population</t>
  </si>
  <si>
    <t>A subnational analysis of population mobility in response to COVID-19 for South Africa</t>
  </si>
  <si>
    <t>South Africa consistently ‘‘outperforms” its peers in terms of reduced mobility relative to the stringency of government response with the exception of grocery and pharmacy visits reflecting the exemption of such businesses from the lockdown order.</t>
  </si>
  <si>
    <t xml:space="preserve">People’s mobility reductions indeed helped to play an important role in reducing the rate of new infections. </t>
  </si>
  <si>
    <t>The national average reduction in mobility masks considerable variation within the country.   Lockdown orders presented a greater challenge among rural populations and others with more precarious livelihoods. The majority of those able to work from home are in suburban areas (88%). In contrast, just 5.4% of township resi-dents reported being able to work from home, followed by just 3.9% of those residing on farms and 0.9% of respondents in rural areas.(SSA 2020b)</t>
  </si>
  <si>
    <t>This may reflect the challenge of reducing mobility in rural areas among populations that are more likely to be food insecure (Tibesigwa &amp; Visser 2016) or where loss of income may determine compliance (Wright et al 2020, Bodas 2020).</t>
  </si>
  <si>
    <t>the effectiveness and efficiency of relief efforts are still yet to be determined</t>
  </si>
  <si>
    <t>By reflecting on South Africa’s inequality profile and results of a recent survey conducted during lockdown, we demonstrate how the country’s response may dee-pen preexisting divides. This cautionary tale is relevant beyond the South Africa’s borders, as much of the continent – and the world – contemplates similar tradeoffs. Along with measures to contain the spread of disease, governments and other development focused organizations should seriously consider how to offset the costs faced by already marginalized populations.</t>
  </si>
  <si>
    <t>Carpenter 2021</t>
  </si>
  <si>
    <t>Rural community pharmacies' preparedness for and responses to COVID-19</t>
  </si>
  <si>
    <t>Rural community pharmacies’ preparedness for and responses to COVID-19</t>
  </si>
  <si>
    <t>Carpenter</t>
  </si>
  <si>
    <t>To: (1) describe rural community pharmacies’ preparedness for and responses to COVID-19 and (2) examine whether responses vary by level of pharmacy rurality.</t>
  </si>
  <si>
    <t>Online survey of community pharmacists (62% response)</t>
  </si>
  <si>
    <t>Community pharmacists in rural areas</t>
  </si>
  <si>
    <t>Preparedness and response of community pharmacists to COVID-19</t>
  </si>
  <si>
    <t>rural community pharmacies’ preparedness for and responses to COVID-19 , including COVID-19 information source use; (c) interest in COVID-19 testing; (d) infection control procedures; (e) disaster preparedness training, and (f) medication supply im-pacts.</t>
  </si>
  <si>
    <t>Pharmacists used the CDC (87%), state health departments (77%), and state pharmacy associations (71%) for COVID-19 information, with half receiving conflicting information.Most pharmacists (78%) were interested in offering COVID-19 testing but needed personal protective equipment and training to do so. Only 10% had received disaster preparedness training in the past five years. Although 73% had disaster preparedness plans, 27% were deemed inadequate for the pandemic. Nearly 70% experienced negative impacts in medication supply. There were few differences by rurality level.</t>
  </si>
  <si>
    <t>Rural pharmacies may be better positioned to respond to pandemics if they had disaster preparedness training, updated disaster preparedness plans, and received regular policy guidance from professional bodies</t>
  </si>
  <si>
    <t>Carpenter 2022</t>
  </si>
  <si>
    <t>Rural community pharmacists' ability and interest in administering COVID-19 vaccines in the Southern United States</t>
  </si>
  <si>
    <t>Rural community pharmacists’ ability and interest in administering COVID-19 vaccines in the Southern United States</t>
  </si>
  <si>
    <t>To document rural pharmacists ’ability to and interest in administering coronavirus disease 2019 (COVID-19) vaccinations</t>
  </si>
  <si>
    <t>Online survey Response rate of 65%</t>
  </si>
  <si>
    <t>Vaccine delivery</t>
  </si>
  <si>
    <t>Rural pharmacists’  ability to and interest in administering coronavirus disease 2019 (COVID-19) vaccinations, including previous COVID-19 vaccine training, and ability to administer COVID-19 vaccines.</t>
  </si>
  <si>
    <t>Most rural pharmacies were interested in and preparing to administer COVID-19 vaccines. Few rural pharmacists had received COVID-19 training, and many expressed some hesitancy to receive the vaccine themselves. The number of vaccines pharmacists could administer varied with pharmacy and pharmacist characteristic</t>
  </si>
  <si>
    <t>Half of pharmacists were ready (52%) or actively taking steps (39%) to provide COVID-19 vaccines in the next 6 months. Pharmacies had a median of 2 staff members who were authorized to administer COVID-19 vaccines. Almost half (46%) estimated they could administer more than 30 vaccinations per day. Most pharmacies could store vaccines at standard refriger-ation (90%) and freezing (83%) levels needed for thawed and premixed vaccines, respectively. Most pharmacists planned to access COVID-19 vaccines through an agreement with a state orlocal public health entity (48%) or by ordering through group purchasing organizations (46%)</t>
  </si>
  <si>
    <t>Only 23% of pharmacists had received any COVID-19 vaccine training, and only 48% very much wanted to get the vaccine themselves.</t>
  </si>
  <si>
    <t>More qualitative investigation into the association between vaccine attitudes and vaccine administration is warranted - is it that pharmacists who are less hesitant are more likely to engage in the process of acquiring and administering the vaccine at their pharmacy or does working at a pharmacy that is planning to administer large numbers of vaccines positively influence pharmacists’ vaccine attitudes?</t>
  </si>
  <si>
    <t>rural pharmacists in our sample were well positioned to increase vaccine access in their communities but may need more information about the safety and efficacy of the vaccine to address their own vaccine hesitancy</t>
  </si>
  <si>
    <t>Carvalho 2020</t>
  </si>
  <si>
    <t>e-COVID Xingu: Mídias Sociais e Informação no Combate à Covid-19 em Altamira, Pará</t>
  </si>
  <si>
    <t>e-COVID Xingu: Social media and information in the fight against COVID-19 in Altamira, Para</t>
  </si>
  <si>
    <t>Carvalho</t>
  </si>
  <si>
    <t>TransAmazonian and Xingu regions</t>
  </si>
  <si>
    <t>Remote indigenous communities</t>
  </si>
  <si>
    <t>To  describe  the  experiences  of  the  members  of  this  project, eCOVID Xingu,   during  the  pandemic  in  the  region</t>
  </si>
  <si>
    <t>Narrative description of the project</t>
  </si>
  <si>
    <t xml:space="preserve">Xingu tribes along Amazon </t>
  </si>
  <si>
    <t>Use of different media to share information about COVID-19 prevention, risk groups and social isolation</t>
  </si>
  <si>
    <t>The  project  adopted  the  population  of  the  Xingu  as  its  target  audience,  especially  indigenous  and  rural  communities.  Posts  on  social  media  took  information  about  prevention  measures,  risk  groups  and  social  isolation.  To  reach  the  most  vulnerable  populations  that  do  not  have  access  to  the  internet,  a  partnership  with  the  local  radio  took  information  material  to  rural  areas  and  remote  indigenous  communities.  The  project  also  launched  a  booklet,  in  Portuguese  and  Kayapó,  with  Covid-19  prevention  guidelines  for  the  indigenous  of  the  Middle  Xingu</t>
  </si>
  <si>
    <t>Using  multiple  communication  tools  and  respecting  social  distance,  the  university,  through  extension  action,  was  able  to  contribute  to  the  fight  against  Covid-19,  by  bringing  information  and  knowledge  to  the  public,  and  paying  attention  to  the  need  to  also  include  and  inform  historical  populations. ,  socially  and  economically  vulnerable,  such  as  indigenous  people  and  rural  communities  in  the  Xingu</t>
  </si>
  <si>
    <t>Materials were translated into local language.
These  posts  with  thematic  banners  had  a  total  reach,  on  the  social  networks  Instagram  and  Facebook,  of  15,735  people,  that  is,  considering  the  realization  of  20  campaigns  in  the  form  of  a  banner,  the  average  reach  per  campaign  was  786  people. The  newsletters  achieved  good  reach  on  social  networks.  Furthermore,  mass  media,  such  as  radio,  are  still  effective  in  disseminating  information.  With  multiplatforms,  health  education  can  be  made  inclusive  of  different  social  groups,  whether  through  the  internet,  radio  or  physical  materials</t>
  </si>
  <si>
    <t>Face to face communication was not possible aro COVID-19 restrictions. The region had  a  considerable  number  of  non-literate  people use of radio therefore was important</t>
  </si>
  <si>
    <t>Not clear if there was any involvement of Xingu in the planning and development of the communication materials and strategy. Appears to be largely driven by faculty and students of a health sciences school</t>
  </si>
  <si>
    <t>Could have benefited from further research on experience of Xingu of the communication, and its effects.</t>
  </si>
  <si>
    <t>This  entire  core  of  action  also  made  it  possible  to  bring  the  local  community  and  the  university's  academic  community  closer  together,  which  generated  recognition  and  appreciation  of  the  work  developed  by  the  public  university.</t>
  </si>
  <si>
    <t>Cash 2021</t>
  </si>
  <si>
    <t>Emergency Medical Services Personnel Awareness and Training about Personal Protective Equipment during the COVID-19 Pandemic</t>
  </si>
  <si>
    <t>Cash</t>
  </si>
  <si>
    <t>to examine the change in proportions of EMS personnel reporting awareness of and training in PPE during the COVID-19 pandemic; and 2) to determine factors associated with reporting these outcomes</t>
  </si>
  <si>
    <t>n = 15,339</t>
  </si>
  <si>
    <t>Emergency medical services personnel</t>
  </si>
  <si>
    <t>Preparedness of EMS</t>
  </si>
  <si>
    <t>Communication to EMS staff to support awareness of PPE and its use</t>
  </si>
  <si>
    <t>EMS personnel awareness and training in PPE</t>
  </si>
  <si>
    <t>Assessing N95 respirator fit testing; training in air purified respirators (APR) or powered APR (PAPR) use; and training on PPE use for chemical, biological, and nuclear (CBN) threats.</t>
  </si>
  <si>
    <t>We found high awareness of N95 respirators (99%) and APR/PAPR (91%), but only 61% reported N95 fit testing and 64% reported training on PPE for CBN threats in the prior 12 months.</t>
  </si>
  <si>
    <t>There was a significant, positive slope change after CDC guidance for N95 respirator fit testing, and significant post-interruption mean increases for fit testing (0.9%, 95% CI 0.6–1.1%),APR/PAPR training (0.3%, 95% CI 0.2–0.5%), and PPE for CBN threats training (0.6%, 95% CI 0.3–0.9%)</t>
  </si>
  <si>
    <t>Factors consistently associated with lower odds of awareness/training  included  part-time  employment,  providing  9-1-1 response  service,  working  at  a  non-fire-based  EMS agency, and working in a rural setting. EMS in Rural areas had lower odds of reporting fit testing  (OR 0.61, 95% CI 0.54-0) and significantly lower odds of APR/PAPR training (OR 0.86,95%  CI  0.74-0.99). The odds of reporting training for PPE training for CBN threats were significantly lower for EMS working in rural communities.</t>
  </si>
  <si>
    <t>CDC guidance on COVID-19 for EMS may have increased N95 fit testing and training, but there remain substantial gaps in training on PPE use among EMS personnel, particularly in rural areas.</t>
  </si>
  <si>
    <t>Castro 2020</t>
  </si>
  <si>
    <t>Telemedicina rural e COVID-19: ampliando o acesso onde a distância já era regra</t>
  </si>
  <si>
    <t>Rural telemedicine and COVID-19: expanding access where distance was already the rule</t>
  </si>
  <si>
    <t>Castro</t>
  </si>
  <si>
    <t xml:space="preserve">To report of the implementation of telemedicine via an app of messages and calls by a preceptor and residents of the Residency Program in Family Medicine and Community of Ouro Preto, in a rural Basic Health Unit. </t>
  </si>
  <si>
    <t>Analysis of routinely collected data on the telemedicine activity</t>
  </si>
  <si>
    <t xml:space="preserve">Telemedicine via an app of messages and calls by a preceptor and residents of the Residency Program in Family Medicine and Community </t>
  </si>
  <si>
    <t>Telemedicine via an app of messages and calls by a preceptor and residents of the Residency Program in Family Medicine and Community of Ouro Preto in a rural Basic Health Unit (during early phase of COVID-19)</t>
  </si>
  <si>
    <t>The use of a messaging and calling app as a Telemedicine tool proved to be a viable strategy during the SARS-CoV-2 pandemic, especially important in rural areas.</t>
  </si>
  <si>
    <t>In the analyzed period, there were 329 interactions through WhatsApp, an average of 25.3 people per day. All demands were met within a maximum of 24 hours. Teleconsultations were conducted in the form of written messages, audios and video calls. The demand for renewing prescriptions for medications for continued use corresponded to 20% of the consultations and the request for appraisal of test results was 9%. Administrative questions represented 22% of the contacts made. Seventy-four percent of the teleconsultations were resolved virtually and in 26% of the cases, face-to-face evaluation was required. There was a positive perception in reaction to the satisfaction of patients seen virtually, according to the reports of the Community Health Workers and through messages received directly by the medical team through the app.</t>
  </si>
  <si>
    <t>Further studies are needed to investigate its impacts on the health system and on the relevant outcomes for the population.</t>
  </si>
  <si>
    <t>Full article in Portuguese - above data from abstract mainly</t>
  </si>
  <si>
    <t>Castro 2022</t>
  </si>
  <si>
    <t>The Role of a Federally Qualified Health Center in Identification and Management of an Occupational COVID-19 Outbreak: Lessons for Future Infection Surveillance and Response</t>
  </si>
  <si>
    <t>The Role of a Federally Qualified Health Center in Identification and Management of an Occupational COVID-19 Outbreak</t>
  </si>
  <si>
    <t>To describe  the  experience  of  a rural FQHC that was at the epicenter of a significant COVID-19 outbreak affecting a large poultry-processing  facility  during  the  early months of the pandemic.</t>
  </si>
  <si>
    <t>Other essential workers e.g police</t>
  </si>
  <si>
    <t xml:space="preserve">Workers at a poultry processing plant </t>
  </si>
  <si>
    <t>Outbreak investigation and control</t>
  </si>
  <si>
    <t>Epi investigation</t>
  </si>
  <si>
    <t>Outbreak investigation and control in a workplace COVID-19 outbreak</t>
  </si>
  <si>
    <t>We detail the experience and lessons learned of COVID-19 outbreak investigation and control in a rural workplace early in the pandemic, and discuss the implications for greater involvement of FQHCs in surveillance and reporting systems to alert and  activate  a  rapid  local  response  for  containment  and  mitigation  of  future  infectious disease outbreaks.</t>
  </si>
  <si>
    <t>This rural  health  center  identified  an  emerging outbreak and activated the impromptu early warning  system  for  this  community,  (2)  the health  center  played  a  central  role  in  accelerating  a  response  due  to  its  bridging  role between the community and workplace, and (3)  our  retrospective  review  revealed  that, among our data, there were earlier signs that went unappreciated.</t>
  </si>
  <si>
    <t>This rural health center identified an emerging   outbreak   of   COVID-19   in   this   mass poultry-processing  facility  at  a  critical  point for   intervention   and   before   the   caseload reached   the   threshold   of   alarm   through standard surveillance measures. The treating physicians  were  familiar  with  this  occupa-tional  setting  through  their  ongoing  care  of plant workers and awareness of risk factors, including  crowding,  prolonged  shifts,  high-exposure workflow, and poor ventilation, that made the plant a potential hotspot for contagion. Engagement and collaboration between the worksite occupation health, plant leadership, the clinic, the National Guard, a laboratory service and the local health department.  Support for the plant included providing  Spanish  language  educational materials  for  distribution,  increased  access for assessment and testing of affected workers,   and   clear   and   direct   lines of  communication  around  illness-related leave  requests  that  reduced  the  burden for both the workers and plant management while facilitating care. A 2 day drive up mass testing to screen all workers and household contacts for COVID-19 on site at the poultry plant.</t>
  </si>
  <si>
    <t>Several cases had presented to health facilities prior to the 'index' case, but the links between them not identified until two weeks later. At this time workers at the plant were not wearing masks, were located 1 -2 ft apart, and were working despite URT symptoms. The plant remained open despite the widespread infection amongst workers.</t>
  </si>
  <si>
    <t>Given the continued presence and outbreak potential of COVID-19 and the potential for outbreaks of other diseases to develop, it is important for FQHCs to understand how to screen for and respond to potential sentinel event</t>
  </si>
  <si>
    <t>FQHCs have specific advantages that allow them to effectively serve as a sentinel entity for public health surveillance for infectious  outbreaks  in  congregate  settings, especially  those  outside  the  public  sphere where the health safety net has limited reach and jurisdiction. Embeddedness in a population allows health centers  to  help  detect  and  rapidly  respond to emerging outbreaks.</t>
  </si>
  <si>
    <t>Cattivelli 2020</t>
  </si>
  <si>
    <t>Social Innovation and Food Provisioning during Covid-19: The Case of Urban-Rural Initiatives in the Province of Naples</t>
  </si>
  <si>
    <t>Social Innovation and Food Provisioning during Covid-19: The Case of Urban–Rural Initiatives in the Province of Naples</t>
  </si>
  <si>
    <t>Cattivelli</t>
  </si>
  <si>
    <t xml:space="preserve">Italy </t>
  </si>
  <si>
    <t xml:space="preserve"> urban–rural territories in the province of Naples (Italy).</t>
  </si>
  <si>
    <t>To analyze how and to what extent the recent and self-organized initiatives for food provisioning are contributing to increase food accessibility at the time of personal and mobility restrictions due to Covid-19.</t>
  </si>
  <si>
    <t>Firstly maps the initiatives activated during the first months of the Covid-19 emergency (March and April 2020) in the urban–rural territories in the province of Naples (Italy).  Secondly, it characterizes these initiatives in relation to their capacity to enhance outcome and social well-being, as well as to involve local society in answer to social challenges through a desk research. Thirdly, the paper describes the case of Masseria Ferraioli, which emerges as social innovative best practice among the previous mapped initiatives.</t>
  </si>
  <si>
    <t>Food access</t>
  </si>
  <si>
    <t>Social innovation and food provisioning during COVID-19</t>
  </si>
  <si>
    <t>extent to which the recent and self-organized initiatives for food provisioning are contributing to increase food accessibility at the time of personal and mobility restrictions due to Covid-19.</t>
  </si>
  <si>
    <t>The paper demonstrates the importance of the combined commitment of local communities and volunteering association as a reaction to food provisioning problems in the time of Covid-19, as well as an increasing interest in reconnecting with local food practices, above all when food access has become a priority</t>
  </si>
  <si>
    <t>52 initiatives in support of food provisioning. The paper includes a brief description of these initiatives according to the social innovation pillars. This activity enables to validate their characteristics, and specifically their propensity to improve the outcome and social welfare as well as to involve local society.  Results suggest that all initiatives have all the typical requirements of social innovation theorized  by SIMRA. However, none of these can be defined exactly as a social innovation experience according to the definition of this project.</t>
  </si>
  <si>
    <t>It offers a first map of these initiatives and their clusterization into three macro-areas: food banks, canteens and other projects to support food provisioning.This exercise attests the initiatives’ unbalanced spatial distribution across Neapolitans urban–rural territories, as they are located above all in the central districts.</t>
  </si>
  <si>
    <t>the paper demonstrates the importance of the combined commitment of local communities and volunteering association as a reaction to food provisioning problems in the time of Covid-19, as well as an increasing interest in reconnecting with local food practices, above all when food access has become a prior</t>
  </si>
  <si>
    <t>Ceci 2021</t>
  </si>
  <si>
    <t>Development and implementation of a scalable and versatile test for COVID-19 diagnostics in rural communities</t>
  </si>
  <si>
    <t>Ceci</t>
  </si>
  <si>
    <t>To describe the development of a real-time reverse transcription polymerase chain reaction (RT-qPCR)-based test designed to amplify three distinct SARS-CoV-2 genes, i.e.,N, E, and S  by an academic institution, its validation and use in rural areas with limited access to testing.</t>
  </si>
  <si>
    <t>Patients or health care users; Communities</t>
  </si>
  <si>
    <t>For screening and diagnosis of COVID-19 in patients with symptoms or in communities</t>
  </si>
  <si>
    <t>5.Laboratories &amp; diagnostics</t>
  </si>
  <si>
    <t>SARS-CoV-2 RT-qPCR molecular diagnostic test that was validated against samples provided by the state laboratory and submitted for EUA approval (EUA# 200383).</t>
  </si>
  <si>
    <t>Development and testing of rapid COVID-19 PCR tests, and methods such as pooling of tests as a screening strategy in rural  areas, and expanding specimen collection options to include saliva.</t>
  </si>
  <si>
    <t>Our molecular test is technically designed to be sensitive and specific for the detection of SARS-CoV-2 using various clinical specimens (nasopharyngeal and saliva (in this paper), oropharyngeal, anterior nasal, mid-turbinate, broncho- alveolar, nasal aspirates in our EUA #200883 application) and strategies (single versus pooled samples), and for test results to be reported within hours of receiving a patient’s sample.</t>
  </si>
  <si>
    <t>i) our results show the robustness, specificity, and sensitivity of our test for timely identification of the SARS-CoV-2 virus in clinical specimens.
ii) Pooling is a reliable and effective approach for large screening of participants when positivity rates are below the threshold.  Pooling of samples is a relevant public health alternative for large scale screening and for the detection of pre-symptomatic and asymptomatic individuals. This is in addition to saving processing time, speeding  up  the  reporting  of  results,  and  aiding  in  the implementation of safe reopening plans.
iii) The use of saliva specimens in our assay can provide a reliable read-out for those patients for which swabbing is not the preferred option.</t>
  </si>
  <si>
    <t>Implementation of procedures for the detection of new genomic variants of SARS-CoV-2 would need to rely on de novo production of specific supply kits and scale up operations. Thus, high-throughput academic laboratories with customized procedures can easily substitute individual components and be rapidly operational.</t>
  </si>
  <si>
    <t>A customized in-house screening test for a new variant can easily be developed by generating mutations of interest within an oligonucleotide sequence; thus, an alternative screening test can be developed and implemented in a matter of hours</t>
  </si>
  <si>
    <t>the ability of academic institutions to establish reliable SARS-CoV-2 detection assays is paramount to mitigating the devastating health and economic toll triggered by theCOVID-19 pandemic. This is particularly important in rural communities, where the burden associated with a lack of testing capacity adds to the stigma of being diagnosed with a positive result causing a dangerous downward spiral, where people might choose not to be tested even when showing symptoms of the disease23. If there has been one thing this pandemic has taught us, it is that academic institutions have the desire, expertize, and resources to step up when the diagnostic system is overwhelmed.</t>
  </si>
  <si>
    <t>Cheek 2021</t>
  </si>
  <si>
    <t>Decommissioning and recommissioning a regional hospital in response to a COVID-19 outbreak</t>
  </si>
  <si>
    <t>Cheek</t>
  </si>
  <si>
    <t>Tasmania, a rural and remote area of geographically dispersed communities, classified as Modified Monash Model 3–7</t>
  </si>
  <si>
    <t>to describe the decommissioning and recommissioning process undertaken at the NWRH site as an example of a  site-specific adaptation to inform pandemic escalation plans in other regional and rural settings.</t>
  </si>
  <si>
    <t>HCW's and patients affected by a COVID-19 outbreak at the regional hospital</t>
  </si>
  <si>
    <t>Outbreak control within a regional hospital setting which led to the decommissioning of the facility</t>
  </si>
  <si>
    <t>The decommissioning and recommissioning process undertaken at the NWRH site as an example of a  site-specific adaptation to inform pandemic escalation plans in other regional and rural settings.</t>
  </si>
  <si>
    <t xml:space="preserve"> identify, secure commitment from and prepare in advance the individuals and services needed. An early, planned response may preserve health service function or fortify a seamless closure and recommissioning, should that be necessary. Early contract tracing and isolation is imperative in preserving healthcare services. Identification of trigger points for early ward containment and hospital closure should be part of health service pandemic response plans. Regional healthcare services will need to be ready to support more rural or low-resourced facilities and accept additional patient load from diverted service. A robust, connected, high-level command was essential in quickly securing the required authority to implement plans and action these with staff. During closure, staff coordinated there commissioning from home, where internet service through the National Broadband Network is predominantly through wi-fi connection. Bandwidth was variable; audio-only communications were adopted at times to maintain connectivity.</t>
  </si>
  <si>
    <t>Staff communication, patient decanting (each patient was reviewed by MO); safe discharge of patients early either home or to alternative accommodation; patient transport with engagement with ambulance services; PPE &amp; IPC during transfer processes; patient privacy arrangements; regional emergency response - ambulances redirected; signage and communication to inform public of closures and redirect them to alternative facilities; securing of facility; &amp; ongoing outbreak management - quarantine of affected staff and household contacts. Screening clinics and drive through clinics established; facility cleaning and recommissioning including waste management, laundry; establishment of a cleaning incident management team supported by IPC team. Alternative regional emergency service by defence fore medical service and Australian medical assistance team who staffed the hospital emergency dept; support services - skeleton staff of radiology and pathology supported the emergency response</t>
  </si>
  <si>
    <t>To avoid hospital closures, rapid identification of a cluster and a complete list of contacts is needed within 48 hours - which may be hard to achieve in rural health services with limited expertise and capacity.</t>
  </si>
  <si>
    <t>No guidelines were available for decommissioning, cleaning and recommissioning  of health facilities to contain outbreaks in pandemic planning.  For rural and remote regions with satellite communications, maintaining clear communication links may be challenging</t>
  </si>
  <si>
    <t>on rebuilding community and healthcare worker trust and confidence in managing essential health services for the region, as well as furthering knowledge about pandemic response in rural areas. The independent review  has a broader description of thewhole-of-service response</t>
  </si>
  <si>
    <t>Chillag 2020</t>
  </si>
  <si>
    <t>Synergistic Disparities and Public Health Mitigation of COVID-19 in the Rural United States</t>
  </si>
  <si>
    <t>Synergistic Disparities and Public Health Mitigationof COVID-19 in the Rural United States</t>
  </si>
  <si>
    <t>Chillag</t>
  </si>
  <si>
    <t>To describe how synergistic disparities in rural areas, particularly areas of rural poverty, affect the effectiveness of key public health mitigation measures: disease surveillance, physical distancing, hand and respiratory hygiene, and public health communication. And how these disparities complicate the implementation of public health mitigation measures in rural areas.</t>
  </si>
  <si>
    <t>Case series</t>
  </si>
  <si>
    <t>Symposium on public health ethics during COVID-19</t>
  </si>
  <si>
    <t>Communities; Policy makers or decision makers (e.g. managers)</t>
  </si>
  <si>
    <t>Focuses on implications for pandemic preparedness and response in rural areas</t>
  </si>
  <si>
    <t>Ethical considerations for pandemic preparedness and response in rural areas. Does not suggest any new interventions - but stresses the socio economic, and structural disadvantages of rural areas and the need to take these into account</t>
  </si>
  <si>
    <t>How synergistic disparities in rural areas, particularly areas of rural poverty, affect the effectiveness of key public health mitigation measures: disease surveillance, physical distancing, hand and respiratory hygiene, and public health communication. And how these disparities complicate the implementation of public health mitigation measures in rural areas.</t>
  </si>
  <si>
    <t>No specific interventions or examples of what has worked in addressing inequities</t>
  </si>
  <si>
    <t xml:space="preserve"> the role as“chief health strategist”to drive collective action, including coordinated policymaking to address the interdependence of policy in disparate domains that affect health—immigration, housing, health insurance coverage, distribution of medical care providers, education, and transportation, among others. </t>
  </si>
  <si>
    <t>We must meet our ethical obligation to remedy the synergistic disparities that place rural poor at systemic disadvantage during and after public health emergencies. The moral imperative to advocate for a just system of opportunities for health is woven into the fabric of public health ethics. Often public health officials consider ways to ensure that interventions do not exacerbate disparities, but here we are pointing to the moral obligation that calls for pur-poseful, persistent efforts to reduce health inequities, bringing the evidence-based, action-oriented field of twenty-first century public health back to its inclusive, social justice roots</t>
  </si>
  <si>
    <t>Nothing specified - but clearly a need to develop, implement and evaluation Pandemic preparedness and response policy and programmes which seek to reduce rural inequities</t>
  </si>
  <si>
    <t>The shape of the pandemic is in fact profoundly discriminatory, as are most public health emergencies, bringing once again into stark relief the differences in access to critical public goods. Public health ethics haslong recognized the moral obligation to adapt interven-tions to meet the needs of all communities. The COVID-19 pandemic has reminded us to attend to the longer-term strategic efforts to right the persistent inequities and create more equitable conditions even after thepublic health emergency subsides.</t>
  </si>
  <si>
    <t>Cifarelli 2022</t>
  </si>
  <si>
    <t>Telemedicine for Cranial Radiosurgery Patients in a Rural U.S. Population: Patterns and Predictors of Patient Utilization</t>
  </si>
  <si>
    <t>Cifarelli</t>
  </si>
  <si>
    <t>To describe the use of telemedicine for follow up of routine radio surgery patients and prediction of use</t>
  </si>
  <si>
    <t>Retrospective data were collected for radio-surgical patients (n= 208) managed through telemedicine clinical encounters at a single institution between April 2020 and March 20. Data was modelled on several demographic, socio economic variables to predict use of the telemedicine options.</t>
  </si>
  <si>
    <t>Rural cancer patients who received  cranial radio surgery and telemedicine follow up</t>
  </si>
  <si>
    <t>Mean age of sample was 63 years. Previous studies have found that uptake and use of telemedicine was lower amongst older rural patients.</t>
  </si>
  <si>
    <t>cancer</t>
  </si>
  <si>
    <t>beginning in the second quarter of 2020, we were capable of providing a telemedicine alternative for routine radio-surgery patient follow-up visits with providers directly interacting with patients in real time from their homes or location of choice. Qualifying clinical encounters included both telephone and video visits conducted between the providing physicians, mid-level practitioners, patients, and patient family members. Both follow-up and initial clinical evaluation visits were included in the data set. Default appointment scheduling was made for video encounters and adjusted to tele-phone based on either patient preference, technical access to internet, or both.</t>
  </si>
  <si>
    <t>Our findings indicate that convenience and opportunity, based on more than one visit per year, are likely driving forces in our patients’ use of video tele-medicine.
Whereas the distance from patients’ primary residences to the clinic was not predictive of video visit use (HR 0.805; 95% CI 0.484–1.336,p=0.40), the total potential round-trip distance calculated as a function of visit number was predictive of video visits with travel distance above the median of 162 miles having a HR of 1.681 (95% CI1.002–2.821,p&lt;0.05). Similarly, patients who completed more than one scheduled visit over 12 months were also more likely to utilize video-visit clinic encounters (HR2.903, 95% CI 1.741–4.525,p&lt;0.001). Of note, other variables in the modeling equation failed to be predictive of video modality use, including median age, population of patients’ postal code areas, or median household incomes based on postal code.</t>
  </si>
  <si>
    <t>57% of patients embraced the use of tele-visits at their first encounter, increasing to 66% by their last visit within the 12-month time frame of the study.  Predictors associated with this 9% increase in video visits, were the total distance traveled, number of visits, and acceptance of video visits as their first encounter.
The factors of age and economic status based on regional median income failed to demonstrate significant disparities with respect to the adoption of telemedicine use for routine radiosurgery follow-up. Beyond the patient preferences for the convenience of in-home video visits, the telemedicine component for our radiosurgery practice has led to tangible reductions in patient and patient family road travel over the 12 months reviewed.</t>
  </si>
  <si>
    <t xml:space="preserve"> a larger longer follow-up study would care these cases</t>
  </si>
  <si>
    <t xml:space="preserve"> our data support the feasibility of implementing a telehealth component to a radiosurgery practice independent of demographic factors such as age, population density, or regional income levels. Moreover, the opportunity to reduce total travel distance for routine follow-up care and pre-existing familiarity with video-based telehealth are likely motivators toward acceptance of telemedicine.</t>
  </si>
  <si>
    <t>Close 2022</t>
  </si>
  <si>
    <t>Innovative and Integrated Contact Tracing: Indian Health Service, Arizona, December 2020-January 2021</t>
  </si>
  <si>
    <t>Innovative and Integrated Contact Tracing: Indian Health Service, Arizona, December 2020–January 2021</t>
  </si>
  <si>
    <t>Close</t>
  </si>
  <si>
    <t>Case study of a rural acute hospital on the Fort Apache Indian Reservation in Arizona</t>
  </si>
  <si>
    <t>To describe the results of a performance review of an innovative and integrated approach to COVID-19 case investigation and contact tracing and discuss potential lessons learned</t>
  </si>
  <si>
    <t>we examined case investigation and contact tracing data from December 13, 2020, through January 31, 2021, a 7-week period during which local COVID-19 incidence was the highest it had been since June 2020, peaking at 413 cases per 100 000 people on January 6, 2021.</t>
  </si>
  <si>
    <t>American Indians living on a reservation in rural area</t>
  </si>
  <si>
    <t>Innovative case investigation and contact tracing approach</t>
  </si>
  <si>
    <t>we developed an innovative case investigation contact tracing approach that relied heavily on cross-trained personnel, in-person encounters, and baseline clinical evaluations. In particular, it included the integration of roles to prevent handoffs to various personnel among the testing–tracing continuum, an emphasis on in-person case investigation and contact tracing, and baseline clinical evaluations of all people with positive SARS-CoV-2 test results and their contacts at high risk for severe COVID-19. Each field team member took courses or passed competencies in case investigation, contact tracing, and collection of nasopharyngeal swab specimens, along with standard privacy training, all of which were freely available online. New members underwent a short apprenticeship by shadowing seasoned tracers for 2 weeks.</t>
  </si>
  <si>
    <t xml:space="preserve">Our primary lesson was the importance of cross-trained personnel who integrated tasks along the testing–tracing continuum (eg, in-person interviews, prompt referral for additional testing and evaluation). These successive steps fed forward to identify new cases and their respective contacts. </t>
  </si>
  <si>
    <t>The Whiteriver Service Unit was able to exceed the Harvard Global Health Institute recommendations for cases investigated (&gt;90%), contacts notified (&gt;90%), and time to investigation and notification (&lt;24 hours). Our innovative community-based approach was both successful and efficient; our experience suggests that when adapted based on local needs, case investigation and contact tracing remain valuable and feasible public health tools, even in rural, resource-limited settings.</t>
  </si>
  <si>
    <t>Initially, in-person activities and offering testing within homes might seem counterintuitive; concerns about resource efficiency and staff member safety likely led most other jurisdictions in the United States to rely on the broad implementation of telephone banks and mass testing sites for case investigation and contact tracing. Like many other health care settings, we also experienced shortages in personal pro-tective equipment (PPE).</t>
  </si>
  <si>
    <t>Despite being situated in a low-resource setting, our efficient and effective contact tracing approach highlights the benefit of a health care delivery system that is well integrated with public health activities, as well as the value of having community members fully participating in the field teams. Our partnership with the local Tribe was vital and ensured that community volunteers were available to assist non-local staff members in navigating the reservation</t>
  </si>
  <si>
    <t>Conroy 2020</t>
  </si>
  <si>
    <t>Rapid multi‐professional training for COVID‐19 in rural hospitals</t>
  </si>
  <si>
    <t>Rapid multi-professional training for COVID-19 in rural hospitals</t>
  </si>
  <si>
    <t>Conroy</t>
  </si>
  <si>
    <t>To describe the planning, content and evaluation of a novel training program to educate rural doctors and nurses about COVID-19 in a health service comprising a large regional hospital and 19 smaller rural hospitals as a demonstration of how this can be achieved in a short time frame with high attendee satisfaction</t>
  </si>
  <si>
    <t xml:space="preserve"> Mixed methods</t>
  </si>
  <si>
    <t>Quantitative and qualitative evaluation data was collected</t>
  </si>
  <si>
    <t>Doctors and nurses mainly</t>
  </si>
  <si>
    <t>An existing 4 hour face to face Emergency Medicine Education and Training (EMET) program was adapted and delivered in 12 COVID-19 specific EMET sessions to 225 staff at 10 rural hospitals over 5 weeks. The sessions covered clinical information about SARS-CoV-2 and COVID-19 and the importance of PPE, as well as PPE training.</t>
  </si>
  <si>
    <t>Very little reported on the evaluation results. Participants largely found the sessions were relevant and useful, and praised the practical focus on the training, the incorporation of simulations, the new knowledge gained and the focus on PPE.</t>
  </si>
  <si>
    <t xml:space="preserve"> When asked about suggestions for improvement, most simply wanted more time for more scenarios</t>
  </si>
  <si>
    <t>COVID-19 presents unique challenges to all health care workers in rural facilities. Training and simulated practice, especially for PPE and respiratory scenarios, is essential for a safe and effective response. This project shows that such training can be rapidly adapted and delivered to multiple rural sites, and is very well received</t>
  </si>
  <si>
    <t>Cordoba 2021</t>
  </si>
  <si>
    <t>Shaping alternatives to development: Solidarity and reciprocity in the Andes during COVID-19</t>
  </si>
  <si>
    <t>Cordoba</t>
  </si>
  <si>
    <t>Other: Andean regions of Colombia and Ecuador</t>
  </si>
  <si>
    <t>Rural and remote regions of Northern Andes</t>
  </si>
  <si>
    <t>To explore non-capitalist alternatives for provisioning based on reciprocity as a response to the COVID-19 pandemic in the Northern Andes.This paper addresses two primary questions: What reciprocal practices are grassroots organizations in the Andes able to mobilize in support of basic provisioning during the COVID-19 pandemic?And, what is the potential of these practices to shape alternativesto development post-COVID-19?</t>
  </si>
  <si>
    <t xml:space="preserve">Anthropology case studies drawing largely on observations, social media and interviews via Whatsapp. </t>
  </si>
  <si>
    <t>Indigenous communities in Northern Andes region</t>
  </si>
  <si>
    <t>culturally-embedded reciprocity practices have been, and continue to be, a distinct element of the political culture and daily activities of Indigenous and Campesino communities, and a large part of the mestizo working classes in these countries.</t>
  </si>
  <si>
    <t>Reciprocity - different community and neighborhood   organizations have been organizing to contain the spread of COVID-19 and to give an effective and humane response to the pandemic. These efforts are focused on solidarity through reciprocal practices. These practices ensure that people who do not have access to resources to cope with national lockdowns, receive the necessary support. The forms of reciprocity in Andean region  represent ‘symmetrical’ or asymmetrical exchanges of food, goods and labor.</t>
  </si>
  <si>
    <t>The COVID-19 pandemic has functioned to amplify culturally available practices based in reciprocity in the Northern Andean region. In the process, it has enhanced new articulations aimed at shaping alternatives to ‘development’.</t>
  </si>
  <si>
    <t>This exploratory study demonstrates that grassroots organizations in the Andes are instituting a range of hybrid reciprocity practices as essential for provisioning during COVID-19. First, as a socio-natural actor, the pandemic forces Andean communities and their organizations to coordinate their efforts to continue with life. The pandemic makes visible existing non-capitalist practices to reproduce life and prioritize sustenance that redefine the idea of value (e.g. bartering and gift-giving). The mobilization of Indigenous identity is represented in the central place of traditional medicine, relation with the non-human virus, community care, and reciprocity.These practices have survived colonialism, and they now manifest themselves as instruments of resilience in facing the COVID-19 pandemic. Second, we conclude that the pandemic is a catalyst for long-standing recognition of grassroots processes and claims in the Colombian and Ecuadorian Andes. For example, the pandemic in Ecuador helps to organize further initiatives led by FECAOL to deepen the articulation of urban–rural territories under concepts such as food sovereignty and agro-ecology.
Third, reciprocity practices from grassroots organizations should not be seen as exclusively non-capitalist alternative. The revitalization of reciprocity practices by the CRIC invites us to think about overcoming the logic of competition, to discuss the notion of value and the provisioning economy, and to promote their own Indigenous economy. In doing so, the CRIC begins shaping a vision of society based on an embedded economy.</t>
  </si>
  <si>
    <t xml:space="preserve"> </t>
  </si>
  <si>
    <t>Concepts of how indigenous knowledge and practices assisted communities in addressing multiple challenges during COVID-19 from coping with anxiety, the diseases itself, to food security, income protection, community support etc</t>
  </si>
  <si>
    <t>Couper 2022</t>
  </si>
  <si>
    <t>Exploring rural doctors' early experiences of coping with the emerging COVID-19 pandemic</t>
  </si>
  <si>
    <t>Exploring rural doctors’ early experiences of coping with the emerging COVID-19 pandemic</t>
  </si>
  <si>
    <t>Couper</t>
  </si>
  <si>
    <t>Other: 11 countries, including Australia, Bosnia and Herzegovina, DRC, New Zealand, Nigeria, Pakistan, Philippines, South Africa, Thailand, Wales and Zimbabwe.</t>
  </si>
  <si>
    <t>Other (AFR, SEAR,EUR,EMR,WPR)</t>
  </si>
  <si>
    <t>LMIC and HIC</t>
  </si>
  <si>
    <t>To understand how rural doctors (physicians) responded to the emerging COVID-19 pandemic and their strategies for coping</t>
  </si>
  <si>
    <t>Thirteen semi-structured interviews were conducted with rural doctors from 11 countries.</t>
  </si>
  <si>
    <t>Rural doctors who are members of WONCA working party on rural practise and the Society of Rural physicians of Canada</t>
  </si>
  <si>
    <t>HCW experiences</t>
  </si>
  <si>
    <t>Resourcefulness and coping strategies of rural doctors</t>
  </si>
  <si>
    <t>Explores how rural doctors (physicians) across several countries responded to the emerging COVID-19 pandemic and their strategies for coping</t>
  </si>
  <si>
    <t>Five common themes emerged: i) caring for patients in a context of uncertainty, fear, and anxiety; ii) practical solutions through improvising and being resourceful; iii) gaining community trust and cooperation; iv) adapting to unrelenting pressures; v) and reaffirming commitments. Lessons learned from this study include the importance of rural doctors’ creativity and leadership in local solution-focused strategies within their own context during crises. Lessons learnt include ensuring rural doctors have time and support to consider their own emotions mindfully and opportunities to share their experiences with other rural colleagues</t>
  </si>
  <si>
    <t>ii) doctors led local system changes, such as a labor ward being converted to a COVID clinic and primary care unit; a school being converted to a quarantine center. They improvised protective equipment, including masks and face shields.
iii)The role of the rural doctor was not confined to the clinic or hospital but included outreach activities to mobilize cooperation for public health responses, to reassure communities, and to provide in-home testing and support for patients in isolation.Collaborations between rural doctors, businesses, and community leaders led to innovative ways to support small communities. Local communities reciprocated by supporting their frontline HCWs
iv) doctors described reappraising their own mental health and gaining psychological, clinical, and practical support for colleagues. This was particularly important if doctors were physically isolated from their family and friends. Digital communication played a vital role in keeping families in touch. For other doctors, faith, meditation, and physical activity were important regenerative activities.Despite the adversities and stress, doctors were able to identify positive emotions. They described how their teams bonded and supported one another, the appreciation shown by their patients and communities, and opportunities for learning and growth.
v) Rural doctors expressed a strong sense of commitment to providing primary care, to their patients, health care colleagues, and communities, and this motivated them in the face of the crisis.The sense of team commitment was a strong sub-theme across the narratives. Rural doctors were encouraged and sustained by the dedication and humanity displayed by their teams.The unrelenting nature of the COVID-19 pandemic required rural doctors to review the resources available to manage themselves, the health services, and their own rural communities. Those who demon-strated resilience were adapting in partnership with the  people around them</t>
  </si>
  <si>
    <t>i) rural doctors often felt under-prepared to tackle community transmission and manage patients with the disease. The uncertainty from feeling isolated, in terms of access to credible information and resources, left doctors with feelings of fear and anxiety, and a sense of not being in control as multiple problems were encountered. Exacerbated by  lack of PPE, limited COVID-19 testing etc;
ii) some  rural services struggled to access basic PPE, testing kits, hand sanitizer dispensers, and oxygen concentrator. Despite many rapid system-level changes, some doctors felt that the centralization of COVID-19 treatment limited the services available for rural people, particularly where there was not universal access to hospital care. In rural hospitals without access to life-support equipment, doctors had to adopt more basic approaches to manage critically ill COVID-19 patients.
iii) the process of gaining community trust and cooperation could be hindered by misinformation, unique cultural beliefs, limited health literacy, or competing economic imperatives.
iv) At times, problems such as burnout, panic attacks, and depression prevented doctors coming to work.</t>
  </si>
  <si>
    <t xml:space="preserve">Concerningly,  some participants experienced depression and required clinical support during this time. Others described how their colleagues had physically distanced themselves from patients as a means of coping, or out of concern for their families. </t>
  </si>
  <si>
    <t>further study could explore the changing impacts of COVID-19 and consider rural doctors’ experiences in different countries</t>
  </si>
  <si>
    <t>Despite these coping strategies, the longer-term impacts on rural doctors and their adaptive resources are causes for concern.</t>
  </si>
  <si>
    <t>Crocetti 2021</t>
  </si>
  <si>
    <t>Palliative Opioids May Be a Bridge to Care for Rural Long-Term Care Facility Residents with Severe COVID-19 Symptoms</t>
  </si>
  <si>
    <t>Crocetti</t>
  </si>
  <si>
    <t>To compare mortality outcomes among severely symptomatic residents desiring hospitalization and those electing to stay at a rural long term care facility receiving palliative opioids with supplemental oxygen.</t>
  </si>
  <si>
    <t>Pilot study (n = 11)</t>
  </si>
  <si>
    <t>11 Long term care facility residents with severe COVID-19 symptoms</t>
  </si>
  <si>
    <t>Case management</t>
  </si>
  <si>
    <t>Compared outcomes of patients hospitalised against those remaining at the LTCF and provided with palliative care</t>
  </si>
  <si>
    <t>This study examined associations between treatment received, location, and mortality in residents who experienced severe respiratory symptoms secondary to COVID-19. Residents with severe symptoms who wished to be transferred to a higher level of care were sent via ambulance to a local hospital of their choice. Residents electing to remain at the LTCF, were provided with supportive and comfort care measures available at the facility including medication (antipyretics, hydroxychloroquine, azithromycin, and palliative medications if indicated), intravenous or subcutaneous fluids, nasal cannula, and non-rebreather oxygen supplementation</t>
  </si>
  <si>
    <t>Mortality was assessed at 4 time points and was not statistically different between those who were hospitalized versus those who received palliative opioids at the LTCF. Although not significant, the difference in mortality between those hospitalized (66.7%) and those receiving opioids at the LTCF (12.5%) in the acute phase trended toward significance (P=.072). Overall mortality at the 6-month time point among all residents who developed severe respiratory symptoms at this LTCF was 54.</t>
  </si>
  <si>
    <t>TCF residents choosing different levels of therapeutic intervention for severe COVID-19 symptoms had no mortality difference. Palliative opioids may be an effective treatment for LTCF residents with severe COVID-19 and also a bridge to care in rural areas with limited resources until more advanced treatments can be accessed.</t>
  </si>
  <si>
    <t>The greatest limitation was a small sample size which did not allow for sufficient statistical power to make a con-clusion regarding the superiority of 1 treatment.</t>
  </si>
  <si>
    <t>Ultimately, more research with larger sample sizes is needed to better understand the outcomes of residents treated at an LTCF with palliative opioids versus those hospitalization</t>
  </si>
  <si>
    <t>In conclusion, our data suggest that LTCF staff can provide the necessary care to residents with COVID-19 while maintaining mortality rates comparable to hospitalization. This is critical information for LCTFs in both rural and low-resource areas, as palliative opioids may be an important tool in bridging the gap until higher levels of care can be  accessed or by allowing a patient to remain in an environment of their choice for care.</t>
  </si>
  <si>
    <t>Cuadros 2020</t>
  </si>
  <si>
    <t>Spatiotemporal transmission dynamics of the COVID-19 pandemic and its impact on critical healthcare capacity</t>
  </si>
  <si>
    <t>Cuadros</t>
  </si>
  <si>
    <t>To assess the geospatial variation of the spread of the novel SARS- CoV-2 virus in Ohio, U.S., and the impact of the differential spatiotem-poral dynamics of the disease in the uneven critical healthcare capacity of the state.</t>
  </si>
  <si>
    <t>Geospatial modelling of the spread of COVID-19 and relationship to critical healthcare capacity to inform planning</t>
  </si>
  <si>
    <t>The geospatial variation of the spread of the novel SARS- CoV-2 virus in Ohio, U.S., and the impact of the differential spatiotem-poral dynamics of the disease in the uneven critical healthcare capacity of the state.</t>
  </si>
  <si>
    <t>The results showed substantial geographical variation in the dynamics of the disease with some local areas experiencing much faster and intensive spread of the infection compared to other areas. Counties in which the connectivity is enhanced by air transportation had faster spread of infection compared to nearby counties, counties with high road connectivity, and more isolated rural counties in Ohio. These less densely populated counties are home of only 11% of the total population in Ohio. There was marked differences in the geographical distribution of the critical healthcare capacity of the state. More than 50% of the total number of ICU beds available are in the five counties included in Group 1 with a rate of 22 ICU beds per 100,000 people. In contrast, only 7% of the total number of ICU beds available in the state are distributed in the 31 counties located in the rural and less connected areas of the state, with a rate of 10 ICU beds per 100,000 people. Despite these local differences in the critical healthcare capacity of the state, our modeling results suggest that the differential local dynamics of the disease, with substantially less transmission in these rural and less connected counties, prevented the saturation of the critical care response in these areas.</t>
  </si>
  <si>
    <t>The model also estimated how quickly the available critical care would be saturated at different levels of relaxation of NPI's in 'urban' countries with air hubs and rural counties. Although rural counties in general reach saturation more slowly, some counties (8/31) do not have hospitals with ICU's and would reach max critical capacity much faster.</t>
  </si>
  <si>
    <t>The model does not take into account different age profiles and risk factors for morbidity and mortality from COVID-19 in different counties</t>
  </si>
  <si>
    <t>this study presents one of the first spatio-temporal models of COVID-19 transmission to simulate the spatial dis-parities in disease outcomes such as the number of confirmed COVID-19 cases, cumulative number of hospitalizations, ICU admissions and deaths on a finer resolution.</t>
  </si>
  <si>
    <t>Daigle 2022</t>
  </si>
  <si>
    <t>A Sensitive and Rapid Wastewater Test for SARS-COV-2 and Its Use for the Early Detection of a Cluster of Cases in a Remote Community</t>
  </si>
  <si>
    <t>Sensitive and Rapid Wastewater Test for SARS-COV-2 and Its Use for the Early Detection of a Cluster of Cases in a Remote Community</t>
  </si>
  <si>
    <t>Daigle</t>
  </si>
  <si>
    <t>to explore the use of the GeneXpert as a solution for SARS-CoV-2 testing in wastewater, which would allow for the decentralization of testing to sampling sites and the capacity to generate near-real-time data to better guide public health actions</t>
  </si>
  <si>
    <t xml:space="preserve"> Diagnostic test accuracy study</t>
  </si>
  <si>
    <t>Detection of SARS-COV-2 in waste water</t>
  </si>
  <si>
    <t>Wastewater testing for COVID-19</t>
  </si>
  <si>
    <t>Types of samples for tests e.g water testing</t>
  </si>
  <si>
    <t>GeneXpert rapid testing of wastewater</t>
  </si>
  <si>
    <t>GenXpert was assessed as an easy-to-use, mobile, and rapid wastewater test for SARS-CoV-2, particularly in remote communities or in resource-limited settings (where large laboratory infrastructure may be limited)</t>
  </si>
  <si>
    <t>At the time of the study, no options existed for mobile and rapid testing of SARS-CoV-2 in waste water. GeneXpert SARS-CoV-2/Flu/RSV assay was found to reliably detect SARS-CoV-2 in wastewater at concentrations above 32 cp/mL. The sensitivity of the assay can be improved further through concentration methods such as centrifugal filtration, which facilitated detection of SARS-CoV-2 below 10 cp/m.</t>
  </si>
  <si>
    <t>Wastewater concentration increases GeneXpert test sensitivity in communities with a low prevalence of SARS-CoV-2. The GeneXpert SARS-CoV-2 assay can serve as an early warning system for COVID-19 in remote communities without known cases (demonstrated in Yellowknife surveillance pilot where an outbreak was detected early through wastewater testing).</t>
  </si>
  <si>
    <t>The system currently does not monitor for SARS-CoV-2 variant detection nor include fecal indicators, such as pepper mild mottle virus, that may be useful for data normalization. Additionally, extraction efficiency cannot be measured through the use of recovery controls, as assay targets are predefined by the manufacturer. As the cartridge uses an internal filter, there is also a risk of clogging;</t>
  </si>
  <si>
    <t>Future work should investigate more rapid and deployable methods for concentration, such as filter syringes or concentrating pipettes. Alternatively, con-centration of the sample may not be required if the GeneXpert system is used to monitor wastewater from a smaller system (small neighborhood or institutional samples)</t>
  </si>
  <si>
    <t>At the observed level of sensitivity, the GeneXpert is capable of serving as an early detection system in remote communities when paired with a preprocessing method for concentration. A single GeneXpert cartridge can effectively screen an entire community with much broader coverage than a single clinical test and is likely a more sustainable and cost-effective option for community surveillance in postvaccination scenarios. Additionally, because of the already widespread distribution of GeneXpert systems for clinical testing, this technology provides a means to provide immediate global access to wastewater surveillance, including remote communities and low-income countries.</t>
  </si>
  <si>
    <t>D'Aoust 2021</t>
  </si>
  <si>
    <t>COVID-19 wastewater surveillance in rural communities: Comparison of lagoon and pumping station samples</t>
  </si>
  <si>
    <t>D'Aoust</t>
  </si>
  <si>
    <t>To examine the relationships existing between SARS-CoV-2 viral signal from wastewater samples harvested from an up-stream pumping station and from an access port at a downstream wastewater treatment lagoon with the community's COVID-19 rate of incidence (measured as percent test positivity) in a small, rural community in Canada.</t>
  </si>
  <si>
    <t>diagnostic test accuracy study</t>
  </si>
  <si>
    <t>There is a knowledge gap regarding the implementation of reliable wastewater surveillance in small and rural communities for the purpose of tracking rates of incidence of COVID-19 and other pathogens or biomarker</t>
  </si>
  <si>
    <t>This study examines the relationships existing between SARS-CoV-2 viral signal from wastewater samples harvested from an up-stream pumping station and from an access port at a downstream wastewater treatment lagoon with the community's COVID-19 rate of incidence (measured as percent test positivity) in a s</t>
  </si>
  <si>
    <t>In this study, it was observed that in municipalities with wastewater lagoons, surveillance of changes in incidence of COVID-19 in the genera lpopulation is possible via sampling from an upstream pumping station within the sewershed. Measurements of N1 and N2 SARS-CoV-2 gene regions and PMMoV in wastewater demonstrate consistent strong detection in samples collected at the upstream pumping station, but not from samples collected in wastewater treatment lagoons.</t>
  </si>
  <si>
    <t>wastewater-acquired SARS-CoV-2 viral signal from the upstream pumping station can be measured without difficulty and as such, could be used effectively in tandem with local epidemiological data tohelp detect and track new and existing COVID-19 outbreaks, even where localized increases in COVID-19 prevalence would not be visiblewith low granularity publicly available weekly regional epidemiological information</t>
  </si>
  <si>
    <t>Davila 2021</t>
  </si>
  <si>
    <t>COVID-19 and food systems in Pacific Island Countries, Papua New Guinea, and Timor-Leste: Opportunities for actions towards the sustainable development goals</t>
  </si>
  <si>
    <t>Davila</t>
  </si>
  <si>
    <t>Other: Pacific Island Countries, Papua New Guinea and Timor-Leste</t>
  </si>
  <si>
    <t>Small Island Developing States</t>
  </si>
  <si>
    <t>Other (WPR,SEAR)</t>
  </si>
  <si>
    <t xml:space="preserve">To identify the food systems vulnerabilities, impacts, and opportunities for supporting resilience and sustainable development in selected Pacific Island countries, Papua New Guinea, and Timor-Leste. </t>
  </si>
  <si>
    <t>67 interviews of key informants with relevant knowledge and expertise in the food systems concerned, and triangulated information with desktop and news sources emerging at the time.The study focused on the impacts from the first six months of the pandemic (February–July 2020), with remote data collection and analysis done between May and July 2020.</t>
  </si>
  <si>
    <t>Small Island developing states</t>
  </si>
  <si>
    <t>Food systems</t>
  </si>
  <si>
    <t>Resilience of food systems in responding to the shocks of COVID-19</t>
  </si>
  <si>
    <t>PICs demonstrated an ability to rapidly prioritise agricultural activ-ities to support agriculture and food security strategies. One major public policy response in Solomon Islands, Fiji, Vanuatu, Tuvalu and Kiribati was the use of public funds to incentivise agricultural activity e.g.supported seed and planting material distribution, and there was a range of policy in-centives to increase production and home gardening.The les-sons from the region provide lines of opportunity that can help inform future research and policy that works at the intersection of food systems with climate change and socio-economic structural inequities.</t>
  </si>
  <si>
    <t>The most common positive indicator of recovery potential was the availability of imported staple foods, and the different strategies taken by communities and governments to support rural livelihoods. Short value chains proved resilient; ecommerce brought back bartering in digital form; previous stockpiling of produce such as rice supported communities. Provision of emergency funds to households buffered the shocks. Civil society and religious organisations provided active COVID-19 support including pastoral and psychological support, and food distributing parcels.</t>
  </si>
  <si>
    <t>The most common negative indicator of recovery potential was limited food access due to inadequate social protection measures throughout the region.
Urban bias in policy responses to food insecurity risks caused by COVID-19. Increased pressure on resources with return of migrants during COVID-19 and reduced access to food markets; closure of fresh food market impacted on small farmers, especially women and household income. Intnl supply chains were negatively impacted.</t>
  </si>
  <si>
    <t>Robust applied research and policy interventions that disaggregates findings by farm systems and agroecological zones can help different actors navigate the disruptions in food systems – including COVID-19.</t>
  </si>
  <si>
    <t xml:space="preserve">Key recommendations include i)  revisiting food value chains e.g the emergence of e-commerce or alternate distribution systems through leveraging social networks provide examples of how food communities can adapt. ii)leveraging climate change adaptation and nutrition targets to benefit agriculture and fisheries ; and iii) addressing structural barriers and inequalities e.g.Women’s roles in household food provisioning and selling at markets offers a strong opportunity to support women’s capacities as agents of change in food systems recovery; and the role of social safety nets in buffering the impact on communities. </t>
  </si>
  <si>
    <t>Dekker 2021</t>
  </si>
  <si>
    <t>Telemedicine in the Wake of the COVID-19 Pandemic: Increasing Access to Surgical Care</t>
  </si>
  <si>
    <t>Dekker</t>
  </si>
  <si>
    <t>To examine how the acute expansion of telemedicine during the COVID-19 pandemic may have impacted access to surgical care in the disadvantaged population. In particular, we sought to investigate whether patient demographics were associated with missed appointments.</t>
  </si>
  <si>
    <t>Analysis of patient attendance (in person and virtual) between March and April 2020</t>
  </si>
  <si>
    <t>All consecutive patients with outpatient appointments among 5 providers in the Plastic and Reconstructive Surgery Department</t>
  </si>
  <si>
    <t>Surgery</t>
  </si>
  <si>
    <t>Surgical patients</t>
  </si>
  <si>
    <t>The acute expansion of telemedicine during the COVID-19 pandemic and its impact on access to surgical care in the disadvantaged population in USA. In particular, we sought to investigate whether patient demographics were associated with missed appointments.</t>
  </si>
  <si>
    <t>The results of this study demonstrate that expansion of telemedicine in the COVID-19 pandemic resulted in improved reach of new and established surgical patients.</t>
  </si>
  <si>
    <t>Rural patients did not have an increased risk of no shows when telemedicine services were provided for surgical patients during COVID-19</t>
  </si>
  <si>
    <t xml:space="preserve">Although not statistically significant, we have found that elderly patients and those with limited access and understanding of technology still have difficulty accessing our established online portal. </t>
  </si>
  <si>
    <t>Limited sub-analysis by rural status (81/506 (16%) pre COVID &amp; 53/278 (19%) post lockdown</t>
  </si>
  <si>
    <t>Future study will require an in-depth evaluation of provider and patient factors, barriers to use, reliability of diagnosis and treatments recommended, patient satisfaction, and the workflow of the telemedicine visit, with a focus on elderly and disadvantaged patients</t>
  </si>
  <si>
    <t>Insufficient indepth analysis of the rural subgroup of patients</t>
  </si>
  <si>
    <t>Demeke 2021</t>
  </si>
  <si>
    <t>Trends in Use of Telehealth Among Health Centers During the COVID-19 Pandemic - United States, June 26-November 6, 2020</t>
  </si>
  <si>
    <t>Trends in Use of Telehealth Among Health Centers During the COVID-19 Pandemic — United States, June 26–November 6, 2020</t>
  </si>
  <si>
    <t>Demeke</t>
  </si>
  <si>
    <t>To describe trends in telehealth use in USA, assess differences by USA Census regions and urbanicity, and compare telehealth patterns with the  7 day ave COVID-19 cases</t>
  </si>
  <si>
    <t>Data from voluntary weekly survey  health centres over 20 weeks. Data was analysed from 245 centres out of 1,382 centres</t>
  </si>
  <si>
    <t>Telehealth can facilitate access to care, reduce risk for transmission of SARS-CoV-2, conserve scarce medical supplies, and reduce strain on health care capacity and facilities while supporting continuity of care.</t>
  </si>
  <si>
    <t>During June 26–November 6, 2020, 30.2% of weekly health center visits occurred via telehealth. Telehealth visits declined as the number of new COVID-19 cases decreased but plateaued as the number of cases increased. Health centers in the South and rural areas consistently reported the lowest average percentage of weekly telehealth visits</t>
  </si>
  <si>
    <t>Weekly telehealth visits decreased 25%, from 35.8% during the week ending June 26, to 26.9% for the week ending November 6, averaging 30.2% over the study period</t>
  </si>
  <si>
    <t>Health centers in the South census regions and rural areas reported the lowest average percentage of weekly telehealth visits compared with health centers in other census regions and urban areas. Urban health centers (35.2%) reported a significantly higher overall average percentage of tele-health visits than did rural health centers (21.7%) (p&lt;0.01). Health centers in the South and in rural areas have disproportionately experienced challenges and barriers, including the logistics of implementing telehealth, lack of partners or providers, and limited broadband access.
Additional state resources for health centres to facilitate telehealth might have a limited effect on barriers affecting patients, who need reliable broadband and communication devices capable of supporting telehealth as well as support on how to effectively use technology for telehealth visits. Programs that provide access to compatible devices and incorporate technical assis-tance to patients for virtual care to ensure productive encounters can reduce barriers to receipt of quality telehealth services.</t>
  </si>
  <si>
    <t>Assessment of disparities in access to and use of telehealth across population subgroups will be important in the future</t>
  </si>
  <si>
    <t>Der-Martirosian 2022</t>
  </si>
  <si>
    <t>Vaccinating Veterans for COVID-19 at the U.S. Department of Veterans Affairs</t>
  </si>
  <si>
    <t>Vaccinating Veterans for COVID-19 at the U.S.Department of Veterans Affairs</t>
  </si>
  <si>
    <t>Der-Martirosian</t>
  </si>
  <si>
    <t>To determine sociodemographic and health factors associated with the likelihood of receiving COVID-19 vaccination at the U.S. Department of Veterans Affairs during the first 8 months (December 2020−July 2021) of the vaccination roll-out</t>
  </si>
  <si>
    <t>Using the U.S. Department of Veterans Affairs administrative and clinical data. Sample size 5,914,741, 28.2% of whom lived in rural areas, and 4.1% in highly rural areas.</t>
  </si>
  <si>
    <t>US veterans</t>
  </si>
  <si>
    <t>Vaccine acceptance or hesitancy</t>
  </si>
  <si>
    <t>To identify sociodemographic and health factors associated with vaccination</t>
  </si>
  <si>
    <t>COVID-9 vaccination (&gt;= 1 dose)</t>
  </si>
  <si>
    <t>Overall 49.7% of veterans were vaccinated. Among the U.S. Department of Veterans Affairs medical facilities nationwide, COVID-19 vaccination rates (≥1 dose) varied from 33.9% to 73.7%. Veterans who were non-Hispanic American Indian/Alaskan natives, younger, living in rural areas (45.5% vs 51.7% in urban areas), male, and unmarried; had U.S.Department of Veterans Affairs health insurance only; had fewer chronic conditions; did not receive the seasonal influenza vaccine; and were not living in community living centers or nursing homes were less likely to get vaccinated.</t>
  </si>
  <si>
    <t>This extended timeframe over 8 months provides a better understanding of the factors that are more likely to be associated with vaccination uptake over time. The likelihood of being vaccinated was higher among non-Hispanic African Americans, Hispanics, Asians, Native Hawaiians or Other Pacific Islanders but not among American Indian/Alaskan Natives.</t>
  </si>
  <si>
    <t xml:space="preserve">Veterans living in rural or highly rural areas were less likely to get vaccinated than those in urban areas, perhaps because of limited access to the main VA medical facilities in urban areas, which were the primary locations for vaccine distribution. </t>
  </si>
  <si>
    <t>COVID-19 vaccine hesitancy and acceptance are new areas of research, and more studies are needed to better understand what factors are associated with vaccination uptake.</t>
  </si>
  <si>
    <t>additional research will be needed to understand the characteristics of those who are and are not getting vaccinated and reasons for their hesitancy or acceptance.Moreover, as boosters are rolled out and should future annual immunization for COVID-19 be required, additional studies will be required to examine which groups are likely to uptake the vaccine on an ongoing basis</t>
  </si>
  <si>
    <t>Desai 2020</t>
  </si>
  <si>
    <t>Chest imaging representing a COVID-19 positive rural U.S. population</t>
  </si>
  <si>
    <t>Desai</t>
  </si>
  <si>
    <t>Arkansas is a rural state, with 42% of population in rural counties</t>
  </si>
  <si>
    <t>In response to the COVID-19 crisis, the National Cancer Institute (NCI) has extended the Cancer Imaging Archive (TCIA) to include COVID-19 related images. Rural populations are one population at risk for under representation in such public repositories.</t>
  </si>
  <si>
    <t>To describe radiographic imaging studies for rural Arkansas patients who tested positive for COVID-19.</t>
  </si>
  <si>
    <t>The study cohort reported here includes 105 COVID-19 patients (PCR positive) seen at the University of Arkansas for Medical Sciences (UAMS).The study population is representative of neighboring, rural counties in the proximity of UAMS.</t>
  </si>
  <si>
    <t>The average age in the cohort was 54.3 years old (range 19–91) with an even sex dis-tribution (52 Male, 53 Female).</t>
  </si>
  <si>
    <t>Radiologic imaging has proven to be an essential tool for screening, diagnosis, and management of patients with COVID-19 infection. In March 2020 the American College of Radiology published guidelines that recommended the use of chest radiography as the “first-line test to diagnose COVID-19”. The bulk of imaging studies performed thus far in the US are chest radiographs. The image collection presented here is consistent with these guidelines. Imaging techniques were standard of care, primarily portable (97%), digital chest radiographs collected either by computed radiography, CR, (19 patients, 26 image series) or direct digital capture, DX, (100 patients, 236 series). CT (computed tomography) studies were performed on 21% (23) of patients depending on the severity of symptoms and clinical status (resulting in 199 CT image series).</t>
  </si>
  <si>
    <t>A total of 256 chest imaging studies were identified, including 233 radiographs and 23 CT studies performed on a total of 105 patients.The most frequent pattern of imaging findings is ‘Organizing pneumonia’ which is essentially a pattern of lung changes as a response to inflammation. The reported key imaging findings on radiographs and CT include confluent and patchy multifocal airspace opacification, either ground-glass opacities or consolidation. These airspace opacities were predominantly bilateral, multifocal, and peripheral. Although more commonly, these changes were diffuse and bilateral, lower lobe predominance was seen in cases that were more focal. A total of 59/232 (25%) radiographs and 8/23 (35%) CT were negative for airspace opacification. In our patient population, when present, ground glass changes were more common than consolidation, likely suggesting an earlier presentation in the disease course. Pleural effusions were rare and, when present, were only trace to mild. Other atypical findings like mediastinal lymphadenopathy, cavitation, and pneumothorax were not identified in our patient population. One of the 23 CT studies showed bilateral segmental pulmonary emboli.The majority of ICU patients (28/29) showed radiographic AP changes, with 59% showing bilateral diffuse changes with left lower lobe involvement. Seventy percent (7/10) of ICU mortality occurred in patients showing left lower lobe opacities.</t>
  </si>
  <si>
    <t>Shared a repository of radiological images from rural patients hospitalised with COVID-19.</t>
  </si>
  <si>
    <t>No discussion of how this contributed to diagnosis or clinical management of COVID-19 in rural areas</t>
  </si>
  <si>
    <t>Limited understanding of how radiology contribute to equity in diagnosis and care of COVID-19 in rural areas</t>
  </si>
  <si>
    <t>On the role of Chest Xrays in diagnosis and management of Covid 19 patients in rural areas . The gold standard of diagnosis is laboratory confirmation but Xrays probably contribute to decision-making in the clinical management of patients which this article unfortunately did not adequately describe</t>
  </si>
  <si>
    <t>The article did not include a discussion of the results or recommendations based on its findings.</t>
  </si>
  <si>
    <t>Dessu 2021</t>
  </si>
  <si>
    <t>The applicability of basic preventive measures of the pandemic COVID-19 and associated factors among residents in Guraghe Zone</t>
  </si>
  <si>
    <t>The applicability of basic preventive measures of the pandemic COVID-19 and associated factors among residents in Guraghe Zone, Ethiopia</t>
  </si>
  <si>
    <t>Dessu</t>
  </si>
  <si>
    <t>To assess the applicability of basic preventive measures of the pandemic COVID-19 and associated factors among the residents of Guraghe Zone to reduce the risk of mortality from 18th to 29th September, 2020.</t>
  </si>
  <si>
    <t>Community based survey. All the ambulatory residents of the Guraghe Zone were included into the study. Households were randomly selected to participate. Of 634 residents who participated, 492 (77.6%) were rural.</t>
  </si>
  <si>
    <t>NPI and other prevention measures</t>
  </si>
  <si>
    <t>The proportion of residents who apply the basic preventive measures to the pandemic COVID-19 was 17.7% (95% CI:14.7,20.5). Rural residents, those who have lower education all level, farmers, non-marrieds, those who have lower family size, those who have diagnosed medical illnesses and those who have poor knowledge were prone to the infection with the pandemic COVID-19 due to the lower practice of applying the basic preventive measures.</t>
  </si>
  <si>
    <t>The odd of the likelihood of not applying the basic preventive measures of the pandemic COVID-19 among rural residents (and farmers) were 4 times higher as compared with the urban residents (AOR:4.78;95%CI:0.25,0.89). Similar associations were found with education levels (3 X risks with lower levels); no medical problems (6 X risks of not complying with preventive measures).</t>
  </si>
  <si>
    <t>This might be due to the difference in the socioeconomic status of the countries. In low income countries, the individuals did not apply the lockdown to sustain their daily lives and they cannot invest any cost in purchasing the personal protective devices. The lower compliance in rural areas might be probably due to the inaccessibility of the social and mass media especially television across the households, where media plays an important protective role through raising the public awareness about protective measures and through the countering rumors. In addition, the rural residents are prone to the cultural prejudices as compared with the urban residents.</t>
  </si>
  <si>
    <t>None recommended</t>
  </si>
  <si>
    <t>Rural residents, those who have lower educational level, farmers, non-mar-rieds, those who have lower family size, those who have diagnosed medical illnesses and those who have poor knowledge were prone to the infection with the pandemic COVID-19 due to the lower practice of applying the basic preventive measures.</t>
  </si>
  <si>
    <t>Dirlikov 2020</t>
  </si>
  <si>
    <t>CDC Deployments to State, Tribal, Local, and Territorial Health Departments for COVID-19 Emergency Public Health Response - United States, January 21-July 25, 2020</t>
  </si>
  <si>
    <t>CDC Deployments to State, Tribal, Local, and Territorial Health Departments for COVID-19 Emergency Public Health Response — United States, January 21–July 25, 2020</t>
  </si>
  <si>
    <t>Dirlikov</t>
  </si>
  <si>
    <t>To summarize activities by deployed CDC teams in assisting state, tribal, local, and territorial health departments to identify and implement measures to contain SARS-CoV-2 transmission</t>
  </si>
  <si>
    <t>CDC teams of health care workers deployed to assist with COVID-19 preparation and response</t>
  </si>
  <si>
    <t>A range of preparedness and response activities by the CDC teams</t>
  </si>
  <si>
    <t>208 CDC teams provided additional expertise and capacity to support 55 state, tribal, local, and territorial health departments.</t>
  </si>
  <si>
    <t>During January 21–July 25, 2020, in response to official requests for assistance with COVID-19 emergency public health response activities, CDC deployed 208 teams to assist 55 state, tribal, local, and territorial health departments. The mean deployment duration was 20 days (range 1–89 days).The top five areas of technical assistance provided by deployed teams were the following: 1) epidemiologic support (144 teams; 69%), 2) infection prevention and control in health care settings (77; 37%), 3) health communications (37; 18%), 4) community mitigation (36; 17%), and 5) occupational safety and health (31; 15%).</t>
  </si>
  <si>
    <t>Among the 208 deployed teams, 178 (85%) provided assistance to state health departments, 12 (6%) to tribal health departments, 10 (5%) to local health departments, and eight (4%) to territorial health departments. Collaborations focused attention on health equity issues among disproportionately affected populations (e.g., racial and ethnic minority populations, essential frontline workers, and persons experiencing homelessness) and through a place-based focus (e.g., persons living in rural or frontier areas).</t>
  </si>
  <si>
    <t>Twenty-eight (13%) teams deployed specifi-cally to assist in addressing SARS-CoV-2 transmission among racial and ethnic minority groups, including supporting tribal health departments and those focused on COVID-19 among migrant farm workers. Deployed teams assisted with the investigation of transmission in high-risk congregate settings, such as long-term care facilities (53 deployments; 26% of total), food processing facilities (24; 12%), correctional facilities (12; 6%), and settings that provide services to persons experiencing homelessness (10; 5%). Deployed CDC staff members helped increase local capacity by assist-ing with developing data collection instruments, conducting trainings on COVID-19 case investigation and contact tracing, and providing support to improve public health information technology systems.</t>
  </si>
  <si>
    <t>No specific rural sub-analysis but provides an example of how capacity was strengthened to support rural and remote communities (including tribal)</t>
  </si>
  <si>
    <t>Dixon 2021</t>
  </si>
  <si>
    <t>Response and resilience of Asian agrifood systems to COVID-19: An assessment across twenty-five countries and four regional farming and food systems</t>
  </si>
  <si>
    <t>Dixon</t>
  </si>
  <si>
    <t>Other: 25 countries across Asia</t>
  </si>
  <si>
    <t>This analysis covers 25 countries across five Asian sub-regions: East, Southeast, South, Central and West.</t>
  </si>
  <si>
    <t>MIC, HIC</t>
  </si>
  <si>
    <t>a major gap remained in knowledge about the nature and magnitude of COVID- 19 effects on agrifood systems at the regional scale in rural Asia; Across the region, agriculture supported a rural population of 2.3 b, of whom a high proportion were poor and food insecure; the sector also supplies food to another 1.9 b urban residents</t>
  </si>
  <si>
    <t>To assess the initial responses of major farming and food systems to COVID-19 in 25 Asian countries, and considers the implications for resilience, food and nutrition security and recovery policies by the governments</t>
  </si>
  <si>
    <t>Based on a conceptual systems model/framework, a systematic survey of 2504 key informants (4% policy makers, 6% researchers or University staff, 6% extension workers, 65% farmers, and 19% others) in 20 Asian countries was conducted and the results assessed and analysed.The three rounds of questionnaires focused on: the short-term effects of COVID-19; the timelines of the pandemic and policy responses; and probable medium-term effects and implications for recovery.</t>
  </si>
  <si>
    <t>Policy makers or decision makers (e.g. managers); Other</t>
  </si>
  <si>
    <t>Key informants included policy makers, researchers, extension workers, farmers and others</t>
  </si>
  <si>
    <t>Resilience of food systems across Asia. Policy makers expected that COVID-19 would severely reduce productivity and food security, especially of poor rural people</t>
  </si>
  <si>
    <t>In the model, local food and labour markets were linked to FNS (food and nutrition security) outcomes for rural farm- and non-farm-households. Productivity, natural resource, economic, human and social aspects of resilience were considered for each FFS (farming and rural food system).</t>
  </si>
  <si>
    <t>The principal Asian farming and food systems were moderately resilient to COVID-19, reinforced by government policies in many countries that prioritized food availability and affordability. Rural livelihoods and food security were affected primarily because of disruptions to local labour markets (especially for off-farm work), farm produce markets (notably for perishable foods) and input supply chains (i.e., seeds and fertilisers).</t>
  </si>
  <si>
    <t>This study illuminated the resilience of the FFS covering more than 80% of Asian land and rural populations; and identified promising innovations, institutional reforms and policy initiatives. It also identified lessons in relation to the effects of COVID-19 and recovery from the crises, which offers an opportunity for rural transformation and changed development trajectories leading towards green agrifood systems.While all four Asian FFSs were affected by the pandemic, and especially vulnerable groups in rural areas, the HM (Hill mixed) FFS was the most resilient system and the IWB (irrigated wheat based) FFS was the most severely affected. The resilience of the FFSs was evaluated positively in relation to productivity, natural resources, and social capital, although the re-covery times for economic performance appeared to be slow in all systems. Diversification was a critical feature of resilient and sustainable systems, and short value chains and ICT connectivity also contributed to resilience.</t>
  </si>
  <si>
    <t>The disruption of domestic agricultural and labour markets contributed to major short- and medium-term effects on the FFSs. The market dependent IWB FFS was affected to a greater degree than other FFSs. The movement restrictions affected labour-intensive segments of production and value chains to a substantial degree. Although public policies and programmes ensured that staples were available to most segments of the population, the milk, fish and vegetable markets were initially disrupted. Another consequence of the disrupted labour markets was widespread loss of off-farm work which severely affected rural households dependent on off-farm incomes.</t>
  </si>
  <si>
    <t>Important ‘unknowns’ include: in the medium term, will the pandemic cause adverse secondary effects on natural resources (soil, water, forests and biodiversity)?; will COVID-19- mediated learnings guide the agenda for boosting the much-needed sustainable intensification and diversification in FFSs?; will COVID-19 be a tipping point for a transition to a green economy and the acceler-ation of achievement of the SDGs?</t>
  </si>
  <si>
    <t>We suggest that these questions should be added to future research agendas.</t>
  </si>
  <si>
    <t>during the recovery from COVID-19. Inclusive programmes are required to support women and youth engagement and employment in agriculture and mechanisation, as well as to foster innovation and entrepreneurship.Finally, resilience should be central to all future programming and investment in FFSs, and concept such as the Sustainable and Resilient Intensification Assessment Framework could be embedded in agricultural and food development strategies and plans.</t>
  </si>
  <si>
    <t>Donohue 2021</t>
  </si>
  <si>
    <t>A discourse analysis of the Aboriginal and Torres Strait Islander COVID-19 policy response</t>
  </si>
  <si>
    <t>Donohue</t>
  </si>
  <si>
    <t>Aboriginal and Torres Strait Islander remote communities</t>
  </si>
  <si>
    <t>To analyse the implicit discourses within the COVID-19 policy response for Aboriginal and Torres Strait Islander remote communitie</t>
  </si>
  <si>
    <t>Discourse analysis using Bacchi’s ‘What is the Problem Represented to Be’ framework to analyse the Emergency Requirements for Remote Communities Determination under Subsection 477(1) of the Biosecurity Act 2015</t>
  </si>
  <si>
    <t>Policy response to COVID-19 and remote indigenous communities.</t>
  </si>
  <si>
    <t>prescriptions of the policies enacted for remote and indigenous communities. The Determination required people to remain outside designated remote communities in Queensland (QLD), Western Australia (WA), SA and the NT unless they had been ‘isolated from the general community’ (in technical terms, quarantined) for 14 days. There were exceptions for staff conducting essential activities such as healthcare, food production and mining, as well as certain officials and Australian Defence Force personnel.</t>
  </si>
  <si>
    <t>The Minister for Indigenous Australians, Ken Wyatt, used his expanded powers to make a new Determination under Subsection 477(1) of the Biosecurity Act 2015 (Cth). The ‘Emergency Requirements for Remote Communities’ Determination (henceforth, the Determination) came into effect on 26 March. The Determination required people to remain outside designated remote communities in Queensland (QLD), Western Australia (WA), SA and the NT unless they had been ‘isolated from the general community’ (in technical terms, quarantined) for 14 days. There were exceptions for staff conducting essential activities such as healthcare, food production and mining, as well as certain officials and Australian Defence Force personnel.</t>
  </si>
  <si>
    <t>The COVID-19 policy response risks perpetuating a paternalistic discourse where Aboriginal and Torres Strait Islander people must be controlled and regulated for the sake of their health, informed by notions of Indigeneity as deficient. This stands in stark contrast to the work of ACCHOs, advocacy by Aboriginal and Torres Strait Islander people for and against lockdowns, and the various examples of communities protecting themselves.There are several implications for public health policy. Analysing how policies create representations of ‘problems’ – in this case Aboriginal and Torres Strait Islander mobility being a law and order problem – reminds us that policies which seek to protect people’s health can also limit them. The responses developed by different Aboriginal and Torres Strait Islander communities highlight different types of ‘problems’ than those developed by government. Health policy should:•	Foreground Indigenous agency and self-determination, and work closely with local leaders and council authorities; •	Reflect on the ‘problems’ constructed by previous policies in order to imagine new responses to complex situations; •	Respond to the ‘problems’ that the government has control over, not only individual behaviour: overcrowding, poor standards of housing, social determinants of chronic illness (e.g. affordable nutrition, health education), and limited medical infrastructure.</t>
  </si>
  <si>
    <t>ongoing COVID-19 responses can build on the strengths of and work done by Aboriginal and Torres Strait Islander families, leaders, and communities.</t>
  </si>
  <si>
    <t>The primary problem constructed by the Determination is that Aboriginal and Torres Strait Islander people in remote communities across the board are more vulnerable to COVID-19 and thus need to be protected. The policy response encouraged individuals to return to remote communities and prevented entry without a period of isolation, thus deterring movement. This Determination was controlled by police. It presents Aboriginal and Torres Strait Islander people’s mobility as a problem of law and order.</t>
  </si>
  <si>
    <t>It is too early to assess the long-term implications of the COVID-19 Biosecurity Determination on how we understand Aboriginal and Torres Strait Islander healt</t>
  </si>
  <si>
    <t>Future research could consider whether the ACCHO response shifted the health discourse to one of self-determination, where Aboriginal and Torres Strait Islander people are recognised as best placed to both develop and implement health policy, or whether the law and order response facilitated increased government intervention into Aboriginal and Torres Strait Islander people’s lives.</t>
  </si>
  <si>
    <t>Much more granular detail in the article which could not be adequately captured in the data extraction form.</t>
  </si>
  <si>
    <t>Du 2021</t>
  </si>
  <si>
    <t>Difficulties encountered by public health workers in COVID-19 outbreak: a cross-sectional study based on five provinces</t>
  </si>
  <si>
    <t>Difficulties encountered by public healthworkers in COVID-19 outbreak: a cross-sectional study based on five provinces</t>
  </si>
  <si>
    <t>Du</t>
  </si>
  <si>
    <t>China</t>
  </si>
  <si>
    <t>Five provinces including Hubei, Guangdong, Sichuan, Jiangsu and Gansu</t>
  </si>
  <si>
    <t>to address the difficulties encountered by public health workers in the early and middle stages of their efforts to combat COVID-19, compare the gaps among different types of institutions, and identify shortcomings in epidemic control</t>
  </si>
  <si>
    <t>a survey of public health workers involved in the prevention and control of COVID-19 was conducted from 18 February to 1 March 2020 through a self-administered questionnaire. A total of 9,475 public health workers were surveyed</t>
  </si>
  <si>
    <t>Difficultues experienced by health workers in the prevention and response to COVID-19</t>
  </si>
  <si>
    <t>Difficulties encountered by public healthworkers in COVID-19 outbreak in five provinces of China</t>
  </si>
  <si>
    <t>Of 9,475 public health workers surveyed, 40.0 %, 27.0 % and 33.0 % were from the primary-rural, primary-urban and non-primary, respectively. 
The highest reporting rate was psychological distress (48.8 %), the middle reporting rate was data processing (31.25 %), communication and co-ordination (29.8 %) and resource shortage (27.9 %), and the lowest reporting rate was target audience (20.2 %) .Resources shortage in primary-rural, difficulties in communication and coordination in non-primary, and difficulties with target audiences in the primary-urban deserve attention.</t>
  </si>
  <si>
    <t>The resources shortage were reported by 27.9 % participants, with the primary-rural being the worst affected (OR= 1.201, 95 %CI: 1.073–1.345).The difficulties in data processing were reported by 31.5 % participants, with no significant differences among institutions. The difficulties in communication and coordination were reported by 29.8 % participants. The difficulties with target audiences were reported by 20.2 % participants, with the primary-urban being the worst (OR= 1.368, 95 %CI: 1.199–1.560). The psychological distress were reported by 48.8 % participants, with no significant differences among institutions</t>
  </si>
  <si>
    <t xml:space="preserve"> This study will provide scientific evidences for improving the national public health emergency management system, especially for reducing the urban-rural differences in emergency response capacity</t>
  </si>
  <si>
    <t>Dumproff 2022</t>
  </si>
  <si>
    <t>Integrating US National Guard with Public Health Partners at COVID-19 Testing Sites in West Virginia Counties with High Rural and Minority Populations: Lessons Learned</t>
  </si>
  <si>
    <t>Dumproff</t>
  </si>
  <si>
    <t>The United States Census Bureau designated 34 of the 55 counties in West Virginia as rural. For this study, we classified 23 counties as rural-identified counties, 14 counties as minority-identified counties and 14 counties as both rural and minority-identified counties. This resulted in a total 51 of the 55 counties receiving a rural, minority, or both rural and minority-identified county designation.</t>
  </si>
  <si>
    <t>To analyze the decision-making, communication, and outcomes of collaboration between the West Virginia National Guard (WVNG) and state and county organizations in hosting state-prioritized COVID-19 testing site events from May 22 to December 30, 2020</t>
  </si>
  <si>
    <t>Both quantitative and qualitative (field observations and unstructured interviews) data on testing was collected and analysed by WVNG.</t>
  </si>
  <si>
    <t>Communities; Health care workers (formal)</t>
  </si>
  <si>
    <t>Involvement of the National Guard in COVID-19 response in communities to support local health departments and other stakeholders</t>
  </si>
  <si>
    <t>Ethnic groups</t>
  </si>
  <si>
    <t>Rural and minority communities.The CDC defines the term‘‘racial and ethnic minority groups’’ as including ‘‘people of color with a wide variety of backgrounds and experiences.</t>
  </si>
  <si>
    <t xml:space="preserve">West Virginia required additional help with testing, disinfecting their facilities, and providing training to their staff. </t>
  </si>
  <si>
    <t>Involvement of the National Guard to support local health staff and increase capacity to deliver testing. WVARNG and WVANG worked together full time with county health departments to support 512 COVID-19 testing site events held throughout the state over 9 months across the time frame of this study.</t>
  </si>
  <si>
    <t>To reduce disease transmission of and control COVID-19 among the most vulnerable in West Virginia, testing sites were established in counties with high rural and minority-identified population. On May 14, 2020, the governor announced a collaboration between the Office of the Governor, the Herbert Henderson Office of Minority Affairs, the West Virginia DHHR, the West Virginia Air National Guard (WVANG) and Army National Guard (WVARNG), county health departments, and community partners to provide free COVID-19 testing for residents in counties with high rural and minority populations.This enabled the WVNG to assist county health departments with COVID-19 testing sites through-out the state, specifically to help to reach the state’s most vulnerable and underserved populations.</t>
  </si>
  <si>
    <t>The novel use of the WVNG to support county health departments in rural and minority-identified counties allowed more COVID-19 testing site events to occur. This demonstrates the use of the National Guard as a force multiplier, helping to reach the state’s most vulnerable and underserved population</t>
  </si>
  <si>
    <t>Both elements of the WVNG—WVARNG and WVANG—are trained regularly in the Incident Command System as members of the Chemical, Biological, Radiological, Nu-clear, and High Yield Explosives Enhanced Response Force Package team. This team provides immediate response to the governor for command and control, medical, decontamination, logistics, and search and extraction capabilities. These capabilities make the National Guard ideal to assisting public health emergencies such as the COVID-19 pandemic. The governor instructed the WVNG adjutant general to augment the state and county health departments with both staffing and testing supplies at COVID-19 testing sites. Coordinating structures were established under the governor and counties, counties were prioritised and testing sites and schedules finalised. The public were informed through various communication platforms - including various programs and partnerships within harder to reach minority populations.
Through collaboration between the WVNG and public health partners, 98,846 COVID-19 tests were conducted between May 22 and December 30, 2020 at 512 testing sites, making up 7% of the total of 1,414,373 COVID-19 tests conducted in the entire state of West Virginia during that timeframe. A total of 349 (68.2%) of the 512 WVNG-supported testing sites occurred in either rural or minority-identified counties: 185 (36.1%) in rural counties, 134 (26.2%) in minority-identified counties, and 30 (5.9%) in counties designated as both rural and minority-identified. TF-MED personnel created COVID-19 testing line standard operating procedures (SOP) for West Virginia on March 26, 2020 and was shared with the county health departments. Thus, all participating military and civilian staff had a resource that educated them on their designated role at the testing site, from the administrative area at the beginning of the testing line to the completion of patient testing at the end of the line. The SOP is a ‘‘living document’’ and has been re-viewed and revised as appropriate based on field experience. We discovered 2 common findings through field obser-vations and unstructured interviews. First, regarding the collaborative partnership between WVNG and county health departments, the health departments that had previously had a relationship with WVNG due to previous disaster response missions were quicker to accept help than county health departments that had not. Once relationships were built, the county health departments continued to request help from WVNG in the form of both staffing and testing supplies. Second, the time frame of public notification of an upcoming testing site event was the primary contributor to public attendance numbers. When the county health departments were given at least 48 hours to notify the public, this resulted in more people attending and more people tested.</t>
  </si>
  <si>
    <t>Many of the affected counties did not have enough public health staff or funding to handle increased testing. West Virginia has a decentralized public health system, with relatively powerful county health departments supported by DHHR. A major challenge during the COVID-19 response was creating a sense of common purpose and a common operating picture (eg, reported hospital metrics, testing metrics) between the various county health departments and DHHR. It took time to build relationships and trust to efficiently work together.
Some communication challenges arose regarding where to host the COVID-19 testing sites. The main communi-cation issues stemmed from a lack of proper knowledge of the local area and unrealistic logistics expectations of being able to plan and conduct testing site events in 24 hours or less.
Not all requests were responded to e.g. a specific request was made to set up a field hospital during the height of the pandemic. The request was ultimately denied because activating military medical professionals to support an additional facility would reduce the existing pool of medical professionals providing services elsewhere.</t>
  </si>
  <si>
    <t>Decision makers continue to need to investigate ways to improve the public health response, such as standardized disaster and emergency training across all organizations at the local, state, and federal levels. This emergency training should include local health departments, state health departments, the National Guard, and federal agencies. For interagency training, we recommend that state health departments conduct an annual training, selecting a different county each year, with participation from all emergency response public health partners that work within the county. This would include county police, fire departments, hospi-tals, urgent care clinics, and the National Guard. We also recommend large-scale interagency trainings every 3 to 5 years that include federal partnerships, such as staff from the Federal Emergency Management Agency and the CDC.</t>
  </si>
  <si>
    <t>None proposed.</t>
  </si>
  <si>
    <t>For the COVID-19 pandemic response, governors activated over 44,500 Army and Air National Guard personnel to assist efforts to respond to, mitigate, and control the pandemic within all 50 states, the District of Columbia, Puerto Rico, Guam, and the US Virgin Islands.</t>
  </si>
  <si>
    <t>Dunne 2021</t>
  </si>
  <si>
    <t>Investigation and public health response to a COVID-19 outbreak in a rural resort community-Blaine County, Idaho, 2020</t>
  </si>
  <si>
    <t>Investigation and public health response to a COVID-19 outbreak in a rural resort community—Blaine County, Idaho, 2020</t>
  </si>
  <si>
    <t>Dunne</t>
  </si>
  <si>
    <t>to describe the outbreak in Blaine County, Idaho, a rural area with a renowned resort, to guide public health action</t>
  </si>
  <si>
    <t xml:space="preserve">Case report </t>
  </si>
  <si>
    <t>Outbreak investigation</t>
  </si>
  <si>
    <t>An epi investigation of a COVID-19 outbreak in a rural county</t>
  </si>
  <si>
    <t>COVID-19 outbreaks in rural communities can disrupt health services. Lack of local laboratory capacity led to long turnaround times for COVID-19 test results. Rural communities frequented by tourists face unique challenges during the COVID-19 pandemic.Implementing restrictions on incoming travelers and other mitigation strategies helped reduce COVID-19 transmission early in the pandemic</t>
  </si>
  <si>
    <t>Four weeks after the first case was identified, a total of 452 confirmed cases were reported among Blaine County residents.This represented one of the highest rates of COVID-19 cases per capita(1,959/100,000) in the US at the time. The start of the outbreak in Blaine County was likely linked to travel to the ski resort, high rates of seasonal residence, and three events held during late February and early March 2020 that attracted numerous out-of-state attendees.
44 cases reported travel in two weeks prior to symptoms, and 11 were associated with clusters at resort events. 52 (11.5%) patients were hospitalized and of these 21(42%) were admitted to the intensive care unit. 56 (12.4%) cases were among health care workers, 33 of whom worked at Hospital A, a critical access hospital. Public health authorities, the county government, and local stakeholders undertook several measures to contain the outbreak and limit community transmission. SCPHD conducted con-tact tracing and monitored 562 close contacts. After implementation of community mitigation measures, the estimated percentage of people staying at home increased and most contacts identified were household members. Social distancing and stay-at-home orders were valuable tools for reducing transmission early in the pandemic before COVID-19 treatments or vaccines were available.</t>
  </si>
  <si>
    <t>the median time between illness onset and reporting of a SARS-CoV-2 positive test was 13 days(IQR:10–16; range=2–34).Case identification and contact tracing efforts were hindered by long lag times between symptom onset and receipt of laboratory results. Hospital A suspended normal operations on March 20, one day after community spread in Blaine County was announced. Rural counties have fewer healthcare workers and facilities compared with urban areas, making rural areas vulnerable to staff shortages and facility closures that could reduce access to healthcare. Hispanic or Latino ethnicity was associated with increased odds of hospitalization, consistent with reports highlighting the disproportionate impact of COVID-19 on the Hispanic or Latino population in the United States.</t>
  </si>
  <si>
    <t>It is challenging to directly assess the impact of community mitigation measures on disease transmission, because of the time lag between exposure, symptom onset, and case detection, and the multitude of unmeasured factors that might influence COVID-19 transmission and case detection.</t>
  </si>
  <si>
    <t>Hospital planning for community spread of COVID-19, vaccination of health care workers, and developing strategies for mitigating staffing shortages are critical for maintaining health care access in rural areas.</t>
  </si>
  <si>
    <t>Durán 2021</t>
  </si>
  <si>
    <t>COVID-19 monetary transfer in El Salvador: determining factors</t>
  </si>
  <si>
    <t>Duran</t>
  </si>
  <si>
    <t>To identify and analyze the statistical determinants associated with receiving the onetime monetary transfer in El Salvador ($300 dollars) as an economic measure to face the COVID-19 pandemic.</t>
  </si>
  <si>
    <t>National household survey (n = 1222) conducted tele phonically in April 23 - 27 2020.</t>
  </si>
  <si>
    <t>Income protection</t>
  </si>
  <si>
    <t>Three main grounds justify this work: the need to come up with efficient economic responses to face COVID-19 in El Salvador, the additional budgetary pressure the transfer poses upon public spending ($450 million), and the absence of clear governmental guidelines to select recipients.</t>
  </si>
  <si>
    <t>A onetime $300 monetary transfer to 1.5 million households. Aimed to reach 75% of households nationwide, at an estimated cost of $450 million (Lemus, 2020)</t>
  </si>
  <si>
    <t>the onetime $300 public monetary transfer shows low coverage levels in El Salvado with only 25.4% of surveyed people received the payment, while poverty levels amounted to 26.3% in 2018 (Digestyc, 2019). Four independent variables did not show significant statistical values: Age, area, gender, and employment</t>
  </si>
  <si>
    <t xml:space="preserve">Correlation with income levels and education. </t>
  </si>
  <si>
    <t>living in a rural area did not present statistically significant values. Considering that poverty levels are substantially higher in Salvadorian rural areas (Digestyc, 2019) and that several monetary transfer programs focus on these spaces (Molyneux, 2006), rural territories should be subject of special attention by Salvadorian public policie</t>
  </si>
  <si>
    <t xml:space="preserve"> increasing monetary transfer coverage would necessarily require at least two additional factors: i) in-depth knowledge of the total recipients and ii) usage of clear and perhaps additional selecting mechanisms</t>
  </si>
  <si>
    <t>As international literature on this type of policy depicts, characteristics as employment, age, rural areas, and gender arise as potential elements to consider when designing monetary transfer initiatives and other economic countermeasures for El Salvador.</t>
  </si>
  <si>
    <t>Dutta 2020</t>
  </si>
  <si>
    <t>The "invisible" among the marginalised: Do gender and intersectionality matter in the Covid-19 response?</t>
  </si>
  <si>
    <t>The “invisible” among the marginalised: Do gender and intersectionality matter in the Covid-19 response?</t>
  </si>
  <si>
    <t>Dutta</t>
  </si>
  <si>
    <t>Rajasthan is predominantly rural and tribal</t>
  </si>
  <si>
    <t>To examine the gendered implications in the COVID-19 response in the context of rural, tribal and high migrant areas of South Rajasthan.</t>
  </si>
  <si>
    <t>Doesnt specify methods -  intersectional approach is needed to understand the interplay among structures such as caste, class, race, ethnicity, gender and demonstrate how individuals across population groups share more relative disadvantages than others, at a given point in time and space.</t>
  </si>
  <si>
    <t>There is a dearth of research that takes gender as an intersectional lens to analyse the implications of Covid-19 and the lockdown. Therefore, despite response mechanisms being in place, several forms of deprivation, challenges and barriers continue to affect the lives of women from marginalised communities.</t>
  </si>
  <si>
    <t>Gender</t>
  </si>
  <si>
    <t>Gender and intersectionality</t>
  </si>
  <si>
    <t>The spread of Covid-19 and the lockdown have brought in acute deprivation for rural, marginalised communities with loss of wages, returnee migrants and additional state-imposed barriers to accessing facilities and public provisions. Patriarchal norms amplified in such a crisis along with gender-blind state welfare policies have rendered women in these communities “invisible”. This has impacted their access to healthcare, nutrition and social security, and significantly increased their unpaid work burden. Several manifestations of violence, and mental stress have surfaced, diminishing their bare minimum agency and rights and impacting their overall health and wellbeing. This article looks at these gendered implications in the context of rural, tribal and high migrant areas of South Rajasthan.</t>
  </si>
  <si>
    <t>We have adopted an intersectional approach to highlight how intersections of several structures across multiple sites of power: the public, the private space of the home and the woman’s intimate space, have reduced them to ultra-vulnerable groups.</t>
  </si>
  <si>
    <t>Dutta 2021</t>
  </si>
  <si>
    <t>The local governance of COVID-19: Disease prevention and social security in rural India</t>
  </si>
  <si>
    <t xml:space="preserve">To examine how state authorities are attempting to bridge the gap between the need for rapid, vigorous response to the pandemic and local realities in three Indian states – Rajasthan, Odisha, and Kerala. </t>
  </si>
  <si>
    <t>Interviews and a review of policy documents. Our sample is comprised of interviews with lower level bureaucrats, Panchayat Presidents (Panchayat is the lowest system of rural local administrative government), Kudumbashree leaders, and heads of villages in the states of Kerala, Rajasthan and Odisha</t>
  </si>
  <si>
    <t>Local governance arrangements for pandemic control</t>
  </si>
  <si>
    <t>This article provides preliminary analysis of how local level institutions are being operationalised for both disease control and social welfare mechanisms in rural India.</t>
  </si>
  <si>
    <t>The material illustrates just how important local governance has been for carrying out response to COVID-19. While administrative authorities like the DM are ultimately in charge, they rely heavily on local level institutions for many different aspects of response. There are many actions that only local institutions have the knowledge, legitimacy, and coordinating capacity to do. Accordingly, disease response is not simply the straightforward application of predefined biomedical guidelines; the character of governance – the nature of institutions, their capacities, and legitimacy – shapes how state responses will unfold over the long-term. As we have argued, such factors deserve at least as much attention in the trajectory of COVID-19 as biology, demography, economy, or other factors in understanding the spread of virus and its impacts upon society.Second, the effectiveness of local governments in carrying out responses to COVID-19 are rooted in broader histories of policy interventions. e.g Kerala in particular, robust, long-term support for local governments as a key arena for empowered local governance has made these institutions into a formidable force for confronting the present pandemic (Isaac &amp;Sadanandan, 2020), exemplified by a strong degree of trust and collaboration between state actors and citizens present in our data. These histories of institutional support over the past two decades may be as important for COVID-19 responses as any of the policies quickly designed since the emergence of the virus.Third, the experience of coordinating responses to COVID-19shows how large shocks can serve as a key force to propel institutional change. This is particularly notable in contexts such as India,which has a notoriously inflexible bureaucratic machinery. In the present context, the urgent need for rapid responses in conjunction with central directives to coordinate actions through integrative governance arrangements have led to new kinds cross-sectoral and multi-scalar collaborations for the implementing of response actions down the village level. Such emergent forms of collaboration across established institutional divides seem likely to afford greater flexibility to negotiate actions on the ground.</t>
  </si>
  <si>
    <t>Evidence from Kerala in particular suggests that the state’s long term investment in democratic local government and arrangements for incorporating women within grassroots state functions (through its Kudumbashree program) has built a high degree of public trust and cooperation with state actors, while local authorities embrace an ethic of care in the implementation of state responses.</t>
  </si>
  <si>
    <t>At times lockdown enforcement has been accompanied by excessive force and even brutality such as beatings, as documented in the national media</t>
  </si>
  <si>
    <t>The present case material provides some evidence of how local governments have been operationalized in the early days of COVID-19 in India, which can serve as a foundation for future studies of how local institutional dynamics, their histories, and the government policies they are called upon to carryout influence the long-term success of disease control and livelihood support as the pandemic proceeds</t>
  </si>
  <si>
    <t>Edwards 2021</t>
  </si>
  <si>
    <t>Telephone consultations to manage paediatric outpatient clinics during the COVID-19 pandemic: a service evaluation</t>
  </si>
  <si>
    <t>Telephone consultations to manage paediatric outpatient clinics during the COVID‑19 pandemic: a service evaluation</t>
  </si>
  <si>
    <t>Edwards</t>
  </si>
  <si>
    <t>UK</t>
  </si>
  <si>
    <t xml:space="preserve">North West Wales, predominantly rural </t>
  </si>
  <si>
    <t>to evaluate the acceptability of telephone consultations as an alternative to conventional paediatric outpatient appoint-ments and assess whether it could continue to have a useful role beyond the pandemic</t>
  </si>
  <si>
    <t>Telephone survey of 290/512 (57% response rate) caregivers of paediatric outpatients</t>
  </si>
  <si>
    <t>Caregivers of paediatric patients</t>
  </si>
  <si>
    <t xml:space="preserve"> telephone consultations as an alternative to conventional paediatric outpatient appointments </t>
  </si>
  <si>
    <t>child health</t>
  </si>
  <si>
    <t>Sixty-one percent of respondents expressed a positive interest in ongoing telephone consultations. They commented particularly on compatibility with work commitments, childcare arrangements and travel times. Those travelling more than 1 h were particularly positive in their support. Respondents expressed the continued need for face-to-face review if the child’s condition changed acutely.</t>
  </si>
  <si>
    <t>The average satisfaction rating given for the service was 9.1 out of 10.</t>
  </si>
  <si>
    <t>The commonest difficulties identified referred to poor signal (22.5%) and administrative errors including those relating to call timing, incorrect phone numbers or unreceived pre-appointment letters (20.0%). Other issues included problems with interpretation or understanding (17.5%), and difficulty hearing, often due to background noise (12.5%). Common explanations for resistance towards telephone consultations included the absence of examination, testing or observation by the doctor (57.0%), perceived benefits of a child’s interaction with the doctor, and possible impact such as reduced medication adher-ence (9.0%), personal preference including a perception of improved quality of care during face-to-face consultations (9.0%) and past negative experiences (4.0%). Parents of infants under 2 years tended to be less keen on the concept of future virtual clinics on a long-term basis (52.2%) than parents of older children (62.9%) (OR 0.64, 95% CI 0.34–1.2)</t>
  </si>
  <si>
    <t>To evaluate whether the same acceptance of telemedicine is evident, when it is no longer necessitated by social distancing guidelines. Differentiate between initial consultation and follow up appointments. Further research would be useful, using this methodology, particularly to ascertain if better outcomes can be achieved by more selectively identifying specific patient cohorts for telemedicine consultations, based on the results from this study.</t>
  </si>
  <si>
    <t>Ejigu 2021</t>
  </si>
  <si>
    <t>Assessing the impact of non-pharmaceutical interventions (NPI) on the dynamics of COVID-19: A mathematical modelling study of the case of Ethiopia</t>
  </si>
  <si>
    <t>Ejigu</t>
  </si>
  <si>
    <t xml:space="preserve">To predict the number of COVID-19 cases at different stages of the disease under the implementation of NPIs at different adherence levels in both urban and rural settings of Ethiopia, using a modified Susceptible Exposed Infected and Recovered (SEIR) model </t>
  </si>
  <si>
    <t>Mathematical models have been used to inform COVID-19 response planning in HIC. These models may not be applicable to LIC's. A modified model has been applied by this study.</t>
  </si>
  <si>
    <t>Modelling of different levels of NPI implementation in urban and rural areas</t>
  </si>
  <si>
    <t>Implementation of NPI's (physical distancing, face masks, hygiene measures, alone or in combination) at different levels in urban and rural settings in Ethiopia. To estimate the number of cases and their peak time, 30 different scenarios were simulated.</t>
  </si>
  <si>
    <t>Improved adherence to NPI's greatly reduced R in both urban and rural populations.
The peak time of the pandemic is different in urban (earlier) and rural populations of Ethiopia. Interventions such as increased mask wearing had different impacts in urban and rural areas, decreasing the number of new cases in urban areas by 10% and less in rural areas. The results shows that at the peak of the pandemic, the number of projected cases in rural population will be higher than the urban population. The peak numbers of cases needing hospital care exceed the hospital bed capacity in Ethiopia.</t>
  </si>
  <si>
    <t>this study provides projected numbers of all active cases, symptomatic and asymptomatic cases and ICU cases at the peak time of the pandemic.
The number of deaths due to COVID-19 could be reduced if more than 40% of the populations practice physical distancing.</t>
  </si>
  <si>
    <t>In the rural population the projected number of critical cases could exceed the available number of ventilators in the Ethiopian health care system.</t>
  </si>
  <si>
    <t>In future we suggest that extending the proposed approach by taking into account the age structure of the population and considering a stochastic modeling framework may lead to a more precise projection on the number of COVID-19 cases.Further, implementing the presented approach to other countries in the region will be helpful to provide insightful recommendations on the implementation of different NPIs to mitigate COVID-19  in the Horn of Africa</t>
  </si>
  <si>
    <t>ElKadri 2022</t>
  </si>
  <si>
    <t>Curso em saúde mental no contexto da Covid-19 com povos indígenas por meio de ensino remoto</t>
  </si>
  <si>
    <t>Mental health course in the context of Covid-19 with indigenous peoples through remote teaching</t>
  </si>
  <si>
    <t>El Kadri</t>
  </si>
  <si>
    <t>To describe the experience of the strategy used inthe Bem-Viver e Saúde Mental course for professionals in health, education, social protection and community leaders who work in the fight against Covid-19 with indigenous populations. And 
to present the challenges and pragmatic and innovative solutions in a context of limited virtual connectivity − through internet access − and face-to-face − by restriction of circulation as a biosecurity measure for sanitary containment</t>
  </si>
  <si>
    <t>Health care workers (formal); Informal health care workers (e.g CHW)</t>
  </si>
  <si>
    <t>and community leaders working with indigenous communities</t>
  </si>
  <si>
    <t xml:space="preserve">Not specified </t>
  </si>
  <si>
    <t>Remote training in culturally appropriate mental health for health care workers and community leaders working with indigenous communities</t>
  </si>
  <si>
    <t>The remote teaching strategy used in the Bem-Viver e Saúde Mental course for professionals in health, education, social protection and community leaders who work in the fight against Covid-19 with indigenous populations</t>
  </si>
  <si>
    <t>The pedagogical and operational designs of the course prioritized intercultural dialogue in the elaboration of content using different teaching tools to overcome barriers to connectivity and understanding of the Portuguese language in written format. Despite the challenge of collective and intercultural production, given the ethnic diversity, the course was a space for production and exchanges between professionals from different areas and community leaders, always seeking a broader view of care practices, psychosocial support and valuing the forms of health care used by communities</t>
  </si>
  <si>
    <t>Of the total of 2,540 enrolled, 37.3% received certification after completing the entire course and answering the final course evaluation questionnaire.
with recognized difficulties in accessing the internet, a differentiated strategy was necessary for the registration and monitoring of professionals and leaders in these areas.In each of these regions, in partnership with Coiab, there was the collaboration of young indigenous communicators who, in addition to publicizing the course in their territories, also identified potential interested in this qualification.A team at Fiocruz Amazônia's headquarters was in charge of enrolling participants with limited internet access at the Fiocruz Virtual Campus, which represented 21% of the total enrollment. WhatsApp) for each region, so that they would have access to the materials as soon as they were in areas with internet coverage.</t>
  </si>
  <si>
    <t>In addition to connectivity, another point of permanent tension and overcoming was intercultural translation. In the evaluation, the participants highlighted that the fact of having indigenous people presenting the video classes in their own terms made the course richer and more interesting. Many reports also highlighted the quality of the written material and the audiovisual production; as a point to improve, a space in the virtual environment was suggested for greater interaction between students and teachers.</t>
  </si>
  <si>
    <t>In addition to the content of the courses, it is also necessary to improve the platforms available to host EaD courses. Contributing to overcoming the digital divide in these places also means having more intuitive and lightweight platforms and virtual environments, so that they are easily navigable through mobile data from cellphones.In these places, this is the main, if not the only, way of accessing the internet and, sometimes, they do not support browsing on heavy site</t>
  </si>
  <si>
    <t>Ervin 2021</t>
  </si>
  <si>
    <t>Primary healthcare clinicians' positive perceptions of the implementation of telehealth during the COVID-19 pandemic using normalisation process theory</t>
  </si>
  <si>
    <t>Primary healthcare clinicians’ positive perceptions of the implementation of telehealth during the COVID-19 pandemic using normalisation process theory</t>
  </si>
  <si>
    <t>Ervin</t>
  </si>
  <si>
    <t>The research was undertaken at three small rural health services in Northern Victoria.</t>
  </si>
  <si>
    <t>To measure implementation of telehealth for client consultations from Allied Health and Community Health clinicians’ perspectives during the COVID-19 pandemic.</t>
  </si>
  <si>
    <t>Online Survey. 66% (n=24) response rate</t>
  </si>
  <si>
    <t>Allied Health and Community Health clinicians</t>
  </si>
  <si>
    <t>Primary health care</t>
  </si>
  <si>
    <t>Telehealth for client consultations</t>
  </si>
  <si>
    <t>Fifty-two percent indicated they were using telehealth forthe first time. Despite the rapid implementation of telehealth for client consultations due to the pandemic crisis, participants reported positive perceptions of the use of telehealth when measured using the NoMAD. Fifty-eight percent (n=14) of respondents agreed or strongly agreed that telehealth will become a normal part of their work. Despite unplanned and under-resourced implementation of telehealth, Allied Health and Community Health clinicians reported very positive perceptions.However, further education and training to ensure ‘normalisation’ of this model may be required</t>
  </si>
  <si>
    <t>Ezeah 2020</t>
  </si>
  <si>
    <t>Measuring the effect of interpersonal communication on awareness and knowledge of COVID-19 among rural communities in Eastern Nigeria</t>
  </si>
  <si>
    <t>Ezeah</t>
  </si>
  <si>
    <t>Nigeria</t>
  </si>
  <si>
    <t>To test the effectiveness of interpersonal communication in awareness creation and knowledge about COVID-19 among rural communities in Nigeria</t>
  </si>
  <si>
    <t>Non-randomised experimental study</t>
  </si>
  <si>
    <t>n = 470 with 235 controls and 235 in intervention group. Most were illiterate. 
 Ede-Enu has 22 villages while Ede-Nta has 30. In conducting the study, Ede-Enu was the treatment community while Ede-Ukwuwas the control community.</t>
  </si>
  <si>
    <t>Interpersonal communication is the sharing of ideas that  take  place  on  a  face-to-face  basis. The team  of  research assistants was drawn from the communities, and spent two weeks, telling community members about  COVID-19, risk behaviour, preventive behaviour and symptoms.</t>
  </si>
  <si>
    <t>The result of the study showed that when rural communities  are  exposed  to  information  on  COVID-19 through interpersonal communication, it is likely to  result  to  an  improvement  in  their  knowledge and awareness level  of  the  pandemic. Source credibility significantly moderates the effect of interpersonal communication on health behaviour of  rural dwellers related to COVID-19.</t>
  </si>
  <si>
    <t>How interpersonal communication and other forms of communication using  media can complement each other</t>
  </si>
  <si>
    <t>Further  studies should examine media framing of COVID-19 to determine  the  contribution  of  the  media  in  raising awareness about the pandemic.</t>
  </si>
  <si>
    <t>The  results  of  this  study  have  implications  on healthcare delivery to rural communities by making a strong case for the use of interpersonal communication.  In  addition,  the  results  make  a  strong case for the use of sources that are regarded as credible  among  members  of  the  target  group.</t>
  </si>
  <si>
    <t>Ferguson 2020</t>
  </si>
  <si>
    <t>Ferguson</t>
  </si>
  <si>
    <t>Western Australia is made up mostly of the arid outback with sparsely populated areas except for Perth.</t>
  </si>
  <si>
    <t>To describe the process of selecting the most appropriate state-wide hospital system to manage COVID-19 cases in a setting of low community transmission of COVID-19 infection.</t>
  </si>
  <si>
    <t>Other review type</t>
  </si>
  <si>
    <t>A rapid review of the literature was conducted of the advantages and disadvantages of having designated COVID hospitals. This led to three different options being presented for discussion.</t>
  </si>
  <si>
    <t>Process and decision to select the most appropriate state wide hospital system to manage COVID-19 cases in a low transmission setting</t>
  </si>
  <si>
    <t>In settings with low community transmission, health systems have described the use of designated hospitals to care for COVID-19 patients, with other hospitals to remain functioning as usual until the designated hospital reaches capacity. This paper describes the process undertaken to evaluate options and determine the preferred approach to managing COVID-19 cases requiring hospitalisation for the state of WA, a large geographical area with multiple hospitals and low sustained community transmission.</t>
  </si>
  <si>
    <t>Of the options to have all hospitals manage COVID-19 patients; or one or more tertiary hospitals designated to manage all confirmed COVID-19  cases. The study found that maintaining all hospitals to be prepared to care for COVID-19 patients was the most suitable approach in an environment of low community transmission.The challenges associated with patient transfer across a large geographical area in WA overrode the advantages of designated hospitals. In addition, having all hospitals prepared was felt to be an important component to be able to respond to the unknown time and location of future presentations of COVID-19 cases.</t>
  </si>
  <si>
    <t>WA covers a large geographical area where the northernmost region of the Kimberly is,2000 km from the metropolitan area. Tertiary hospitals are concentrated in the metropolitan area around Perth where more than 90% of the population live. A major consideration to the health system is ensuring equity of access to all WA inhabitants.</t>
  </si>
  <si>
    <t xml:space="preserve">Although the preservation of PPE was encouraging with designated hospitals, some respondents commented that it is inevitable that all hospitals would need to observe infection control measures, because patients presenting with influenza-like illness would still have to be screened and isolated until a diagnosis was confirmed. 
Members from treating hospitals advised of challenges to rostering, upskilling of staff and cost to redesigning of treatment areas. </t>
  </si>
  <si>
    <t>It is recommended that health systems continue to share their approaches and learnings in environments of low community transmission.</t>
  </si>
  <si>
    <t>Ferguson 2021</t>
  </si>
  <si>
    <t>Virtual care expansion in the Veterans Health Administration during the COVID-19 pandemic: clinical services and patient characteristics associated with utilization</t>
  </si>
  <si>
    <t>To describe the shift from in-person to virtual care within Veterans Affairs (VA) during the early phase of the COVID-19 pandemic and to identify at-risk patient populations who require greater resources to overcome access barriers to virtual care.</t>
  </si>
  <si>
    <t>Analysis of routine health care data within the VA. Outpatient encounters (N=42 916 349) were categorized by care type (eg, primary, mental health, etc) and delivery method (eg, in-person, video). For 5 400 878 Veterans, we used generalized linear models to identify patient sociodemographic and clinical characteristics associated with: 1) use of virtual (phone or video) care versus no virtual care and 2) use of video care versus no video care between March 11,2020 and June 6, 2020.</t>
  </si>
  <si>
    <t>US Veterans</t>
  </si>
  <si>
    <t xml:space="preserve">Comparison of outpatient visits by in person contact or video by sociodemographic factors. </t>
  </si>
  <si>
    <t>By June 2020, 58% of VA care was provided virtually compared to only 14% prior. Rural and homeless Veterans were 12% and 11% less likely to use video care compared to urban (0.88 [95% CI 0.86, 0.90]) and non-homeless Veterans (0.89 [95% CI 0.86, 0.92]) raising concerns for access barriers.</t>
  </si>
  <si>
    <t xml:space="preserve">This evaluation focused on virtual care encounters and did not explore quality of care or clinical outcomes. There may be disparities in virtual care utilization present in subgroups (ie, Black men, older women) that we did not identify. </t>
  </si>
  <si>
    <t>Future  studies  should  investigate  patient  and  provider perceptions regarding the quality and comprehensiveness of virtual care, as well as downstream utilization and health outcomes. Future work is needed to assess if virtual care utili-zation differs by subgroups of demographic characteristics.</t>
  </si>
  <si>
    <t>Ferguson 2022</t>
  </si>
  <si>
    <t>Local practices and production confer resilience to rural Pacific food systems during the COVID-19 pandemic</t>
  </si>
  <si>
    <t xml:space="preserve">Other:Rural Pacific islands includingFederated States of Micronesia, Fiji, Palau, Papua New Guinea, Solomon Islands, Tonga, and Tuvalu 
</t>
  </si>
  <si>
    <t>199 Coastal villages</t>
  </si>
  <si>
    <t>To understand the early response and resiliency of rural Pacific food systems to the shocks associated with the COVID-19 pandemic</t>
  </si>
  <si>
    <t>a rapid assessment of 609 individuals in 199 coastal villages in seven PICs with varying levels of connectivity to global food systems. Two methods were used: structured key informant interviews were deployed in all countries, and a nation-wide survey was additionally conducted in Palau</t>
  </si>
  <si>
    <t>Resilience of food systems</t>
  </si>
  <si>
    <t>Resilience of food systems to shocks associated with COVID-19</t>
  </si>
  <si>
    <t>We examined how communities were meeting their food and income needs and the associated impacts on local seafood markets during the first shock wave of the global pandemic, from May to October 2020.</t>
  </si>
  <si>
    <t>Findings of our regional assessment, which was conducted during the first shockwave of the COVID-19 pandemic from May to October 2020, suggest that rural food systems in the Pacific were relatively resilient to early global food systems shocks. Despite the disruptions caused by the COVID-19 pandemic and response, region-wide, the majority of respondents reported no change in food availability or fishing pressure in their communities. Still, there was significant variation be-tween sites depending on their connectivity locally and globally</t>
  </si>
  <si>
    <t>Our study supports the role that modularity—that is, not being under- or over-connected—plays in the resilience of a food system [90], with strong local connections providing support when global connections were disrupted. As imported foods became less available due to the market shocks caused by COVID-19, communities were, in most cases, able to maintain sufficient levels of food through food sharing and increased local food production. Connectivity through tourism also shaped responses, with people in the most tourism-dependent countries (i.e., Fiji and Palau) significantly less likely to report food insecurity or increased fishing pressure but more likely to observe declines in sales and prices of fresh fish. Fish they would have sold to tourists was now being shared with locals</t>
  </si>
  <si>
    <t xml:space="preserve">Our finding that respondents in villages with more returnees from urban areas and those in countries more dependent on imports (i.e., more globally connected) were more likely to report food insecurity highlights the risk of being overconnected. </t>
  </si>
  <si>
    <t>Not all members of a community will be equally resilient to a given shock, with gender in particular being a key organizing identity in societies across the globe. Women and men typically occupy different roles in seafood value chains, globally [93] and in the Pacific [95]. Where women fishers play significant and diverse roles in fisheries (e.g., Fiji, [85]), they can shift between fisheries to support household food security post-disaster [21]. Yet evidence suggests that women in seafood value chains are more vulnerable to the market shocks associated with COVID-19.</t>
  </si>
  <si>
    <t>Thus, an intersectional analysis, beyond the scope of this rapid assessment, is necessary to un-derstand how different groups and individuals are impacted differently and how resilience to various shocks is distributed within communities.</t>
  </si>
  <si>
    <t>Filipski 2022</t>
  </si>
  <si>
    <t>A local general-equilibrium emergency response modeling approach for sub-Saharan Africa</t>
  </si>
  <si>
    <t>Filipski</t>
  </si>
  <si>
    <t>Other: Sub Saharan Africa</t>
  </si>
  <si>
    <t>LMIC</t>
  </si>
  <si>
    <t xml:space="preserve"> The crisis highlighted a lack of models to provide governments and donors with early insights into the likely socio-economic impacts of the virus and lockdowns on poor and non-poor rural and urban households, as well as possible policies to mitigate them</t>
  </si>
  <si>
    <t xml:space="preserve"> to simulate impacts of the pandemic and lockdowns on poor and non-poor rural and urban households across sub-Saharan Africa.</t>
  </si>
  <si>
    <t>an unusual micro general-equilibrium (GE) modeling approach. We used information contained in 34 existing LEWIE models (from 19 projects in 13 African countries, some calling for multiple models) to calibrate four “meta-LEWIE” models, one for each of four geographic country groups (“clusters”).The four regional-meta-models were used to simulate the COVID-19 impacts on rural and urban economic activities and economic welfare in poor and non-poor households.</t>
  </si>
  <si>
    <t>Economic issues</t>
  </si>
  <si>
    <t>Models of economic impact of COVID-19 on rural and other households</t>
  </si>
  <si>
    <t>an unusual micro general-equilibrium (GE) modeling approach that we developed to quickly simulate impacts of the pandemic and lockdowns on poor and non-poor rural and urban households across sub-Saharan Africa. Monte Carlo bootstrapping was used to construct four stylized regional GE models from 34 existing local economy-wide impact evaluation(LEWIE) models.</t>
  </si>
  <si>
    <t>Simulations revealed that the pandemic and policy responses to curtail its spread were likely to affect rural households at least as severely as urban households. Simulated income losses are greater in poor households in both urban and rural settings. These findings are relatively consistent across models spanning sub-Saharan Africa. Because COVID-19 impacts are so far-reaching, all types of economies experience downturns. Our research underlines the importance of modeling assumptions. We find total annualized impacts of around a 6-percent loss of GDP, smaller than estimates from single-country models that ignore price effects, such as SAM-multiplier models, but in line with The World Bank’s baseline forecast of a 5.2% contraction in global GDP in 2020. The largest negative impacts are on poor rural households.</t>
  </si>
  <si>
    <t>measures targeting urban areas can affect the rural sector through indirect channels such as lost non-farm wages or remittances, and food value chain disruptions ripple to poor household-farms. In countries where rural dwellers rely heavily on incomes from family members in cities—the case in much of sub-Saharan Africa—indirect impacts on income can be swift and severe. Transportation disruptions may leave rural areas facing shortages and farmers losing access to vital markets.</t>
  </si>
  <si>
    <t>The indirect effects of pandemics and other shocks on society’s most vulnerable groups are difficult to predict without the benefit of rigorous economic models.</t>
  </si>
  <si>
    <t xml:space="preserve"> The meta-LEWIE modeling approach described in this article can easily be refined, as new LEWIE analyses for a multitude of purposes become available and repurposed for other crisis situations. </t>
  </si>
  <si>
    <t xml:space="preserve"> it is vital to have economic models capable of anticipating local impacts of pandemics and other crises soon after they strike, including the many and multi-faceted indirect impacts they have that, sadly, often end in poor and food-insecure households.</t>
  </si>
  <si>
    <t>Fiske 2021</t>
  </si>
  <si>
    <t>Impact of COVID-19 on patient health and self-care practices: a mixed-methods survey with German patients</t>
  </si>
  <si>
    <t>Fiske</t>
  </si>
  <si>
    <t xml:space="preserve">Germany </t>
  </si>
  <si>
    <t>Rural and urban areas of Bavaria</t>
  </si>
  <si>
    <t>to examine German patients’: (1) self-estimation of the impact of the pandemic on their health and healthcare; and (2) use of digital self-care practices during the pandemic</t>
  </si>
  <si>
    <t xml:space="preserve">The mixed-methods approach  included scales for depression and anxiety and open ended-ended qualitative answers on well-being  </t>
  </si>
  <si>
    <t>254 patients responded</t>
  </si>
  <si>
    <t>Digital self-care</t>
  </si>
  <si>
    <t>Self care</t>
  </si>
  <si>
    <t>Self-care, defined by the WHO as ‘the activities that individuals, families, and communities under-take with the intention of enhancing health, preventing disease, limiting illness, and restoring health’,18 has taken on new forms in the digital era. Emerging forms of digital self-care, include a range of practices of maintaining and promoting health without formal medical direction that largely became possible through the datafication and digiti-sation of patients’ bodies and lives.</t>
  </si>
  <si>
    <t>There was an  increase in self-care practices during the pandemic to promote and maintain health</t>
  </si>
  <si>
    <t>Self-care practices have increased during the pandemic, with a relevant number of people reporting the initiation of new activities. More than one-third (39%) of participants indicated that they had started a new or additional self-care practice during the pandemic, such as yoga, meditation, exercise outdoors or a newfound emphasis on healthy eating habits, with 59 (23%) patients who were not previously engaged in self-care practices starting new self-care activities for the first time. there is no indication that digital self-care practices have taken on a major role during the pandemic in Germany, nor that digital self-care practices are being used in order to directly address problems associated with the pandemic.</t>
  </si>
  <si>
    <t xml:space="preserve">The increase in new self-care practices to improve health was not accompanied by an increase in information-seeking about health.
The pandemic has affected different socioeconomic groups in Germany unequally. Most digital self-care practices must be paid for out-of-pocket, it is possible that engagement with digital self-care may be stratified along socioeconomic lines.
</t>
  </si>
  <si>
    <t>While self-care is on the rise, there is no indication that digital self-care practices have taken on a major role during the pandemic in Germany, nor that digital self-care practices are being used in order to directly address problems associated with the pandemic</t>
  </si>
  <si>
    <t>Whether or not digital self-care tools could also be a means of alleviating some of the additional stress and isolation posed by a quarantine during a public health event can be further investigated. Future research on digital self-care in Germany and also internationally can address how changes in self-care practices are related to forms of social and health inequality, and the intersec-tions between major public health events and the need for new or different forms of care that are not available through the standard provision.</t>
  </si>
  <si>
    <t>An unintended finding affirmed in this survey is that there is great confidence in German healthcare system to adapt to changes brought about by the pandemic and address health needs accordingly</t>
  </si>
  <si>
    <t>Fitzsimon 2022</t>
  </si>
  <si>
    <t>COVID-19 Assessment and Testing in Rural Communities During the Pandemic: Cross-sectional Analysis</t>
  </si>
  <si>
    <t>COVID-19 Assessment and Testing in Rural Communities Duringthe Pandemic:Cross-sectional Analysis</t>
  </si>
  <si>
    <t>Fitzsimon</t>
  </si>
  <si>
    <t>Renfrew County</t>
  </si>
  <si>
    <t>rural, remote, and underserviced communities</t>
  </si>
  <si>
    <t>to assess the ability of VTAC to provide access to COVID-19 assessment and testing across rural, remote, and underserviced communities</t>
  </si>
  <si>
    <t>cross-sectional analysis of the data derived from the cases handled by VTAC between March 27, 2020 (launch day), and September 30, 2020</t>
  </si>
  <si>
    <t>Included communication and triaging of patients by a GP</t>
  </si>
  <si>
    <t>a local advertising campaign shared info about services and testing, and encouraged residents to contact their own PC provider, or to call the VTAC.</t>
  </si>
  <si>
    <t>Access to testing</t>
  </si>
  <si>
    <t>THE VTAC primarily provided assessments of 'patients' and access to testing in community</t>
  </si>
  <si>
    <t>Alternative service sites</t>
  </si>
  <si>
    <t>The VTAC also triaged patients with other health concerns, and provided appropriate care or  referrals</t>
  </si>
  <si>
    <t>An advertising campaign using various media platforms, virtual (telephonic or video) triaging  and care  by GP's,   COVID-19 testing at  drive thro' site by paramedics and referrals to community health care services without having to resort to the ED -  in a setting with a shortage of GP's resulting in inequity in access to PC and over-reliance on ED.</t>
  </si>
  <si>
    <t>VTAC was accessed by nearly 23,000 unique patients for COVID-19 testing, virtual family physician assessment, community paramedic in-home assessment, or remote assessment using in-home monitoring equipment. Residents in rural, remote, urban, and First Nation communities who have used VTAC reported a high level of patient acceptability and satisfaction with the service. In addition to providing access to COVID-19 testing and assessment, VTAC has provided a vital and potentially cost-effective alternative to the ED for residents who do not have a primary care provider or are unable to access their PCP</t>
  </si>
  <si>
    <t xml:space="preserve">since its implementation, VTAC has proven to be an effective vehicle for delivering high-quality acute, episodic care in rural, remote, and under serviced communities.  </t>
  </si>
  <si>
    <t>VTAC is not a replacement for comprehensive primary care. Complex health issues, such as chronic pain management, are poorly suited to virtual, episodic care.Moreover, VTAC does not replace the continuity, depth, and breadth of care that is offered by a regular family physician and a strong, long-term doctor-patient relationship.</t>
  </si>
  <si>
    <t>Future research aiming to evaluate both the clinical and economic impacts of VTAC in Renfrew County is warranted</t>
  </si>
  <si>
    <t>Flores-Ramírez 2021</t>
  </si>
  <si>
    <t>A review of Environmental risks and vulnerability factors of indigenous populations from Latin America and the Caribbean in the face of the COVID-19</t>
  </si>
  <si>
    <t>Flores-Ramirez</t>
  </si>
  <si>
    <t>Other: Latin America and Caribbean (LAC)</t>
  </si>
  <si>
    <t>Remote indigenous populations - rural indigenous peoples hold the steepest barriers to health services and experience profound discrimination based on ethnicity, poverty, and language, compared to their non-indigenous counterparts</t>
  </si>
  <si>
    <t>To address the overall scenario of indigenous peoples in the Latin American and Caribbean region from March 2020 to January 2021, in this manner gathering information regarding health problems,  economic,  social,  cultural  and  environmental  factors  that  make indigenous populations in LAC particularly vulnerable to serious health effects  from  the  COVID-19  pandemic,  as  well  as  compiling  the mitigation strategies implemented in indigenous communities</t>
  </si>
  <si>
    <t>No specific method described</t>
  </si>
  <si>
    <t>Documenting the impact of COVID-19 on indigenous communities and mitigation strategies implemented</t>
  </si>
  <si>
    <t>The overall scenario of indigenous peoples in the Latin American and Caribbean region from March 2020 to January 2021, in this manner gathering information regarding health problems,  economic,  social,  cultural  and  environmental  factors  that  make indigenous populations in LAC particularly vulnerable to serious health effects  from  the  COVID-19  pandemic,  as  well  as  compiling  the mitigation strategies implemented in indigenous communities</t>
  </si>
  <si>
    <t>the living situation of indigenous peoples is generally precarious; in addition, the lack of information about these populations makes it difficult to implement the mitigation programmes offered by the government, as well as to implement the measures proposed by each of the communities</t>
  </si>
  <si>
    <t>The lack of information about indigenous peoples is currently one of the most important problems within the current pandemic situation. Available data on racial disparities in COVID-19 incidence and mortality are currently limited but expanding. Obtaining and generating information on indigenous health is affected by several factors. Public policies in indigenous communities tend to be established vertically, from the government, towards the communities, however, this type of strategy tends to have limited influenceon the expected results, since indigenous peoples have their local government and do not recognisethese mandatory actions. The implementation of programmes and strategies should come from the communities themselves; community-based health has been shown to have better results in mitigating the pandemic</t>
  </si>
  <si>
    <t>a systematic review of the effects of the pandemic on the indigenous communities that inhabit the territory of LAC is of vital importance, as well as providing an overview that shows the important risk factors in development, and increased health impact by the COVID-19</t>
  </si>
  <si>
    <t>Fongaro 2021</t>
  </si>
  <si>
    <t>SARS-CoV-2 in Human Sewage and River Water from a Remote and Vulnerable Area as a Surveillance Tool in Brazil</t>
  </si>
  <si>
    <t>SARS‑CoV‑2 in Human Sewage and River Water from a Remote and Vulnerable Area as a Surveillance Tool in Brazil</t>
  </si>
  <si>
    <t>Gislaine Fongaro</t>
  </si>
  <si>
    <t>To evaluate the presence of SARS-CoV-2 RNA in raw sewage in rural and vulnerable areas in South-eastern Brazil, State of Minas Gerais, and to investigate the potential risk of infections associated with the possible viral environmental route, mainly of more virulent strains</t>
  </si>
  <si>
    <t>RT-qPCRs were performed in duplicate on samples. ×104 GC/mL of sewage,</t>
  </si>
  <si>
    <t>Testing of river water and sewage</t>
  </si>
  <si>
    <t>The presence of SARS-CoV-2 RNA in raw sewage in rural and vulnerable areas in South-eastern Brazil, State of Minas Gerais, and the potential risk of infections associated with the possible viral environmental route, mainly of more virulent strains</t>
  </si>
  <si>
    <t>SARS-CoV-2 was not detected in the river water upstream of the rural community, SARS-CoV-2 RNA was detected in downstream river waters (1.1×102 SARS-CoV-2 GC/mL).</t>
  </si>
  <si>
    <t>The results obtained in this study highlight the utility of SARS-CoV-2 monitoring in wastewater and human sewage as a non-invasive early warning tool to support health surveillance in vulnerable and remote areas, particularly in developing countries.</t>
  </si>
  <si>
    <t xml:space="preserve"> It is important to investigate the potential risk of infections associated with the pos-sible viral environmental route, mainly of more virulent strains</t>
  </si>
  <si>
    <t>In this context, the presence of SARS-CoV-2 RNA on sewage and river waters from low sanitation rural areas corroborates with the WHO recommendations for the use of environmental surveillance as a monitoring tool, complementing the clinical surveillance on areas with restricted and difficult access (WHO, 2020). This environmental monitoring strategy can be especially important in remote areas, with marginalized populations with poor hygiene standards, low or inexistent sanitation systems, informal settlements, and extremely low-resource communities.</t>
  </si>
  <si>
    <t>Fosse 2022</t>
  </si>
  <si>
    <t>Tension between local, regional and national levels in Norway's handling of COVID-19</t>
  </si>
  <si>
    <t>Tension between local, regional and national levels in Norway’s handling of COVID-19</t>
  </si>
  <si>
    <t>Fosse</t>
  </si>
  <si>
    <t xml:space="preserve">Norway </t>
  </si>
  <si>
    <t>To explore the tension between local, regional, and national authorities evoked by some rural municipalities’ decisions to impose local infection-control measures during the first weeks of the COVID-19 pandemic in Norway.</t>
  </si>
  <si>
    <t>Individual and focus group semi structured interviews with 8 municipal Chief medical officers and MCM teams from 10 rural municipalities in May - August 2020;</t>
  </si>
  <si>
    <t>tensions between local, regional and national author-ities evoked by the decisions in some rural municipalities to impose local infection-control measures during the first weeks of the COVID-19 pandemic in Norway. Our main focus was on the municipal CMOs’ role</t>
  </si>
  <si>
    <t>tensions between local, regional and national authorities evoked by the decisions in some rural municipalities to impose local infection-control measures during the first weeks of the COVID-19 pandemic in Norway. Our main focus was on the municipal CMOs’ role.</t>
  </si>
  <si>
    <t>The strong municipal responsibility and the quite unique arrangement with local medical CMOs in every municipality with a legal right to decide temporary local infection-control measures seem to have facilitated a constructive balance between top-down and bottom-up decision making, also contributing to give rural municipalities’ situation national visibility and relevance. The tension between rural and national actors that arose due to local infection-control measures in the first weeks of the pandemic in Norway, and the following dialogue and mutual adjustment of perspectives, led to a fruitful balance between national and local measures in Norway’s handling of the COVID-19 pandemic.</t>
  </si>
  <si>
    <t>The local infection-control measures that were introduced in the first weeks of the pandemic were rooted in a strong tradition in Norway of local democracy and authority, deeply founded in our Constitution. The informants described how the formal hierarchical structures between national authorities, the County Governor, the municipalities, the MCM teams and the CMOs functioned as flexible frameworks, tolerating disagreements and the formation of informal networks between and within the levels.The CMOs played an important role during the pandemic both internally as part of the municipality administration and crisis management and externally to the population. This role was based on their vital medical knowledge and trust from the local politicians, the administration and the public.</t>
  </si>
  <si>
    <t>This legal local self-governance seemed to surprise and frustrate national authorities. Some of our informants expressed frustration over national authorities’ seeming neglect of rural perspectives and challenges. This is in accordance with the description of geographical and cognitive distances in Nesheim et al.’s analytical framework [20], and also in tune with Fors’ concept of geographical narcissism [22</t>
  </si>
  <si>
    <t>Heterogeneous local practices can stand in the way of sensible coopera-tion and coordination but, on the other hand, national authorities’ lack of insight into local situations can lead to less suitable measures. An international study mapping participation in decision-making processes during the first weeks of the pandemic found that most countries suffered from insufficient involvement of relevant stakeholders [23</t>
  </si>
  <si>
    <t>Friedman 2021</t>
  </si>
  <si>
    <t>Racial/Ethnic, Social, and Geographic Trends in Overdose-Associated Cardiac Arrests Observed by US Emergency Medical Services During the COVID-19 Pandemic</t>
  </si>
  <si>
    <t>Friedman</t>
  </si>
  <si>
    <t>49 US states, no specific locations stated</t>
  </si>
  <si>
    <t>To describe racial/ethnic, social, and geographic trends in EMS-observed overdose-associated cardiac arrests during the COVID-19 pandemic through December 2020 and assess the concordance with CDC-reported provisional total overdose mortality through May 2020</t>
  </si>
  <si>
    <t>Using data from the National EMS information system</t>
  </si>
  <si>
    <t>EMS data is able to provide rapid and more granular surveillance of overdose mortality (which spiked during COVID-19) than other sources of routine data</t>
  </si>
  <si>
    <t>A cohort study was conducted using data from the National EMS Information System (NEMSIS) of more 11 000 EMS agencies in 49 US states</t>
  </si>
  <si>
    <t xml:space="preserve">The findings of this study suggests that EMS databases may provide a unique opportunity to rapidly surveil shifts in overdose mortality in the US &amp; identify trends (rapid increase in LatinX, Black, rural and low income communities) </t>
  </si>
  <si>
    <t>EMS data showed that overdose-associated cardiac arrests were elevated by 42.1% nationally in 2020 (42.3 per 100 000 EMS activations at baseline vs 60.1 per 100 000 EMS activations in 2020). The EMS records were available 6 to 12 months ahead of CDC mortality figures and showed a high concordance (r= 0.98) for months in which both data sets were available. If the historical association between EMS-observed and total overdose mortality holds true, an expected total of approximately 90 632 (95% CI,85 737-95 525) overdose deaths may eventually be reported by the CDC for 2020. Rates in 2020 in rural counties increased 54.6%, compared to 38.2% in urban counties.</t>
  </si>
  <si>
    <t xml:space="preserve">Information misinterpretation as a result of missing data such as patient race/ethnicity 
  </t>
  </si>
  <si>
    <t>While the study considered differences between fatal and nonfatal overdose trends occurring during the COVID-19 pandemic and it did not dig into the causal mechanisms underlying increases in overdose</t>
  </si>
  <si>
    <t>To assess NEMSIS and other associated EMS databases may be able to serve effectively as an early warning system to give public health officials highly current information regarding changes in overdose trends. Future studies should consider differences be-tween fatal and nonfatal overdose trends occurring during the COVID-!"pandemic and dig into the causal mechanisms underlying increases in overdose</t>
  </si>
  <si>
    <t>Gabriel-Campos 2021</t>
  </si>
  <si>
    <t>Community eco-tourism in rural Peru: Resilience and adaptive capacities to the Covid-19 pandemic and climate change</t>
  </si>
  <si>
    <t>Gabriel-Campos</t>
  </si>
  <si>
    <t xml:space="preserve">Peru </t>
  </si>
  <si>
    <t>Quebrada Verde, Peru, a small rural community in the Andes Mountains.</t>
  </si>
  <si>
    <t xml:space="preserve"> To explore fully the resilience and adaptive capacities of the rural community of Quebrada Verde, which specialises in the ecotourism offering, using the combined approaches of community resilience and social networks’ perspectives</t>
  </si>
  <si>
    <t xml:space="preserve"> in-depth semi-structured interviews and focus groups with key informants from the community, supplemented by relevant documentary analysis</t>
  </si>
  <si>
    <t>Community resilience and preparedness for the impact of COVID-9 and climate change</t>
  </si>
  <si>
    <t>Community resilience and social networks. This model encompasses five dimensions: (i) the cohesive social structure, which is linked to the integration and equality among its members; (ii) the community’s trust in the authorities’ honesty; (iii) cultural identity, which reflects the customs of the community; (iv) collective self-esteem, which generates appreciation for being a part of the community; and (v) social humour, which highlights the positive even in a crisis situation.</t>
  </si>
  <si>
    <t xml:space="preserve">Drawing on community resilience and social networks perspectives, we find that the community’s preparedness to both threats is unbalanced. </t>
  </si>
  <si>
    <t>On one hand, the community eco-tourism system has developed suf-ficient tools to adapt to the temporary effects of COVID-19 derived from the community’s self-organization skills and topophilia. Specifically, the community possesses a cohesive social structure, it has a solid cultural identity rooted in its customs and traditions, and maintains a social humour that enables it to see the positive aspects of adversity.</t>
  </si>
  <si>
    <t xml:space="preserve">On the other hand, the analysis of the measures towards strengthening the resilience to climate change delivers mixed results. In particular, the relationship that the community has built with other local organizations to successfully prevent and react to climate change is weak. </t>
  </si>
  <si>
    <t>Gale 2021</t>
  </si>
  <si>
    <t>Ensuring an Equitable Distribution of COVID-19 Vaccines in Rural Communities</t>
  </si>
  <si>
    <t>Gale</t>
  </si>
  <si>
    <t xml:space="preserve"> To inform vaccine equity for rural areas, using a Policy brief </t>
  </si>
  <si>
    <t>Plan, policy or guide</t>
  </si>
  <si>
    <t>Policy brief of the National rural Health Association. References listed are mainly opinion pieces</t>
  </si>
  <si>
    <t>Vaccine equity</t>
  </si>
  <si>
    <t>vaccine planning or prioritisation</t>
  </si>
  <si>
    <t>Policy brief to inform equitable allocation of vaccine supplies, delivery and monitoring, as well as use of evidence and culturally appropriate outreach to support vaccine acceptance for rural communities</t>
  </si>
  <si>
    <t>The National Rural Health Association encourages national, state, and local leaders to:•Equitably allocate sufficient doses to vaccinate all rural vulnerable populations and essential workers, including members of the rural health care workforce;•Develop an efficient distribution system to ensure that states and rural communities receive vaccines in a timely fashion and have the capacity to transport, store and administer the vaccines;•Support a rational vaccine delivery system that reflects the realities of rural living –inadequate health care and public health infrastructure, long travel distances, and health care and public health workforce shortages;•Provide leadership that capitalizes on rural America’s longstanding culture of helping their neighbors; and•Provide evidence-based, non-partisan information on vaccine safety, physical distancing, and mask wearing to maximize the impact of these vaccines.</t>
  </si>
  <si>
    <t>Limited research evidence supporting  the policy brief unfortunately</t>
  </si>
  <si>
    <t>Gandhi 2021</t>
  </si>
  <si>
    <t>Community Preparedness and Practices for Prevention and Control of COVID-19 (COP-COVID): An Assessment from Rural Northern India</t>
  </si>
  <si>
    <t>Community  Preparedness and  Practices  for  Prevention  and  Control  of  COVID-19(COP-COVID): An assessment from rural northern India</t>
  </si>
  <si>
    <t>Gandhi</t>
  </si>
  <si>
    <t>The study assessed the community preparedness for the prevention and control of COVID-19 in both  rural  and  urban  areas, 25 villages and five wards of a rural  administrative  block  of Haryana, Northern India</t>
  </si>
  <si>
    <t>To assess  the  community  preparedness to manage the COVID-19  and access  to healthcare services during the lockdown of 2020 in a rural health block of northern India</t>
  </si>
  <si>
    <t>Across-sectional study based  on  the  transect  walk conducted</t>
  </si>
  <si>
    <t>Screening for COVID-19 and checking if people were complying with COVID prevention measures</t>
  </si>
  <si>
    <t>A   pre-tested,   semi-structured investigator-administered checklist was used to assess the community preparedness and practices for the prevention and control of COVID-19  in the villages and wards</t>
  </si>
  <si>
    <t>A significant  difference exists in  the  COVID-19  testing  and mitigation strategies  between  the rural and urban areas</t>
  </si>
  <si>
    <t>There was poor adherence to COVID-19 infection prevention &amp; control (IPC) measures such as physical distancing and the use of face masks. Rural beneficiaries reported difficulty accessing essential healthcare services than their urban counterparts</t>
  </si>
  <si>
    <t>The majority of the community health workers(ASHAs)being unaware of the contact tracing procedures pose a  significant challenge in tracing and tracking the COVID-19</t>
  </si>
  <si>
    <t>The  lower hospitalization  rate  of patients  with COVID-19 from  rural areas demonstrates  the  existing disparities in urban-rural health  systems in the study  area</t>
  </si>
  <si>
    <t>A rural vulnerability  index needs to be  formulated  in  line  with  the  urban  vulnerability  index, to  present  a  summary  picture  of  the breakdown in the COVID-19 prevention measures or otherwise</t>
  </si>
  <si>
    <t>Access to  food and  fuel was not reported as an  issue faced  by most individuals  in  the  present study</t>
  </si>
  <si>
    <t>Gauttam 2021</t>
  </si>
  <si>
    <t>Public Health Policy of India and COVID-19: Diagnosis and Prognosis of the Combating Response</t>
  </si>
  <si>
    <t>Gauttam</t>
  </si>
  <si>
    <t xml:space="preserve"> To critically examine the existing healthcare facilities and the GOI’s response to combat the COVID-19 apropos the NHP 2017. Finally, to suggest possible policy options for India todeal with the ongoing epidemic and other future health emergencies</t>
  </si>
  <si>
    <t>Simply described as an extensive literature review</t>
  </si>
  <si>
    <t>Overall review of the India's public health policies and plans for combatting COVID-19. Includes many of the other SPRP categories.</t>
  </si>
  <si>
    <t>to critically examine the existing healthcare facilities and the GOI’s response to combat the COVID-19 apropos the NHP (national health policy) 2017</t>
  </si>
  <si>
    <t>India’s national health policy implemented in 2017 is unprepared to deal with a health emergency like COVID-19. The inadequate availability of medical professionals, i.e., doctors, nurses,  and paramedics is still one of the critical issues in general and particularly for the public healthcare system. The adequate availability of public healthcare infrastructures, particularly in hospitals, primary and community health centers, beds, ICUs, ventilators, etc., still has not been congruent to the size of the country’s population. The expenditure percentage of GDP (currently 2.5%) on public health has not been reached the set target under the NHP 2017. The most critical observation during the COVID-19 was the private health sectors’ passivity towards the COVID-19 patients, which is one of the important concerns for the NHP 2017.</t>
  </si>
  <si>
    <t>Although, amid COVID-19 pandemic times, 41,000 Ayushman Bharat Centers (public sector fund) have been providing healthcare services to 8.8 crore people. However, Ayushman Bharat beneficiaries chose private hospitals for their COVID-19 treatments due to less trust in the governmental health facilities. 
Some states in India had effectively contained the cluster of infected people in their region and shown some unique regional models, such as the Agra model (Uttar Pradesh),the Bhilwara model (Rajasthan), and the Pathanamthitta model (Kerala). The common measures in all the three models include imposing a curfew in the districts, which also barred es-sential services, house-to-house surveys, and extensive screening to check for possible cases, monitor the conditions of those under home quarantine daily through app along keeping a tab on them through geographical information system (GIS), detailed contact tracing of each positive cases to create a record of everybody with whom infected people met, and door-to-door delivery of essential services to ensure strict lockdown rules. Panchayats in Kerala and Odisha are the best examples of community-based response organizers. At the same time, Andhra Pradesh has deployed village and ward volunteers for symptom-based rural and urban household syndrome monitoring and contact tracing.</t>
  </si>
  <si>
    <t>During the lockdown, the number of active hospitals fell short by almost 40 percent in both public and private sector. The healthcare facilities have proved insufficient to meet the coronavirus-infected cases’ requirement.The healthcare system is still haunting medical professionals’ inadequacy doctors, nurses, paramedics, especially in the public sector. Private sector facilities closed, and refused to treat COVID-19 patients. Until now,  the community-based strategy has not been put in place to deal with the COVID-19.</t>
  </si>
  <si>
    <t>Although &gt; 64% of India's population is rural, this paper did not provide a subanalysis of rural strategies for COVID-19.</t>
  </si>
  <si>
    <t>Gavana 2022</t>
  </si>
  <si>
    <t>Perceived risk and pandemic response awareness in low-capacity public primary health care in Greece</t>
  </si>
  <si>
    <t>Gavana</t>
  </si>
  <si>
    <t xml:space="preserve">Greece </t>
  </si>
  <si>
    <t>Nationally</t>
  </si>
  <si>
    <t>To evaluate and discuss the perceptions, concerns of PHCWs in the public sector regarding the COVID-19 pandemic, and their awareness and knowledge level of the preparedness plan</t>
  </si>
  <si>
    <t>A web-based 14-item questionnaire consisting of 45 subquestionswas devised to collect data</t>
  </si>
  <si>
    <t>Other: Readiness of HCW to respond</t>
  </si>
  <si>
    <t>The effect of participants' awareness of the preparedness plan to their working area characteristics</t>
  </si>
  <si>
    <t>PHCWs in rural areas revealed a relatively high awareness of the response measures and management protocol requirements that were in place, compared to their colleagues in urban areas</t>
  </si>
  <si>
    <t>The results of this research showed that, during the first months of the COVID-19 pandemic, the majority of the participants were aware of the theoretical background regarding the infection, such as NPHO instructions, case/ close contact definition, and countries with high community transmission</t>
  </si>
  <si>
    <t xml:space="preserve"> Work-related Concerns were highlighted by PHCWs, who worried about staff shortage  or equipment and material shortage. They also believed that their colleagues, both physicians  and non-physicians were worried about getting infected. While most PHCWs feared about the health risk they underwent at work
</t>
  </si>
  <si>
    <t>Learning from the challenges occurring during the initial phase of the pandemic could help PHC facilities address COVID-19 effectively and PHCWs’ sense of security and confidence could be augmented, even when working in remote areas of the country</t>
  </si>
  <si>
    <t xml:space="preserve"> Further research could be undertaken on wellbeing and resilience of PHCWs. Factors that determine their awareness of preparedness plans or lack of it should also be studied along with implementing interventions that would strengthen PHC’s response to crisis</t>
  </si>
  <si>
    <t>Gelb, Centre for Global development</t>
  </si>
  <si>
    <t>Beyond India's Lockdown: PMGKY Benefits During the COVID-19 Crisis and the State of Digital Payments Abstract</t>
  </si>
  <si>
    <t>Beyond India’s Lockdown: PMGKY Benefits During the COVID-19 Crisis and the State of Digital Payments</t>
  </si>
  <si>
    <t>To examine the effectiveness of  programs to inform the public and distribute cash and in-kind social protection benefits, in particular the massive relief  program targeted at the poor, the Pradhan Mantri Garib Kalyan Yojana or PMGKY.</t>
  </si>
  <si>
    <t>Telephonic survey, in August 2020 across 18 states (&gt; 5000 respondents). 69% of respondents lived in rural communities.</t>
  </si>
  <si>
    <t xml:space="preserve">the massive relief  program targeted at the poor, the Pradhan Mantri Garib Kalyan Yojana or PMGKY. </t>
  </si>
  <si>
    <t>one of  the world’s largest social protection responses, the Pradhan Mantri Garib Kalyan Yojana, or PMGKY program. This increased benefits in multiple ongoing programs and included a new cash transfer program to women, the PMJDY, which alone covered 206 million people. Also encompassed a food security program which provided ration cards for over 50% of Indians</t>
  </si>
  <si>
    <t>Both information flows and payments processes are evolving rapidly in India with increasing access to smartphones and cheap digital data. The lockdown had a massive effect on income and employment, with almost all respondents reporting income or job losses, especially women. While PMGKY was able to deliver cushioning benefits to hundreds of  millions of  people, information and logistical constraints were severe during the early stages. Many beneficiaries were initially unaware of  their benefits, especially those offered by new programs like PMJDY or complex schemes like PMUY. In addition, once aware, many faced severe perceived logistical constraints to accessing their benefits, such as difficulties in reaching cash-out points, predominantly banks. There is also evidence of  logistics-based constraints in the food support supply chain, which is no surprise considering the conditions at the time. At the same time, the migrant crisis underlined the limitations of  support programs that are only available locally, rather than being portable across the country. One lesson from the crisis is the importance of  being able to offer a flexible and adaptable response to public works programs if  they are seen as key to longer-run social protection in the aftermath of  a disruptive lockdown</t>
  </si>
  <si>
    <t xml:space="preserve">Four months later, by the time of  the second-round survey, logistics and information constraints had eased considerably. Though difficulties remained, including fear of  infection, beneficiaries were both more aware of  their benefits (although still less clear about the more complex schemes) and more able to realize them. However, with continued income and job loss and a sluggish recovery, as well as the return of  millions of  migrants to rural areas, a third constraint became more binding, limited ability to offer public work under the MGRNEGA program. More respondents reported finding MGNREGA employment but many others who needed it were not able to do so. Moreover, many of  those who succeeded in gaining employment did so for relatively short periods as efforts were made to ration available opportunities across multiple claimants. </t>
  </si>
  <si>
    <t xml:space="preserve">At the same time, the use of  digital tools and platforms is segmented, by gender and by area. Men are more likely to have household priority in the ownership of  smartphones, and to access information on benefits using digital mechanisms, including SMS messaging. Women are more likely to rely on information from others—friends, neighbors or family members. This difference does not appear to have prevented women from accessing benefits, but it does suggest that they are lagging in acquiring the agency made possible through electronic communications. </t>
  </si>
  <si>
    <t>George 2021</t>
  </si>
  <si>
    <t>Disruptions in Rheumatology Care and the Rise of Telehealth in Response to the COVID-19 Pandemic in a Community Practice-Based Network</t>
  </si>
  <si>
    <t>George</t>
  </si>
  <si>
    <t>to investigate the impact of the pandemic on rheumatology care delivery in a large community practice-based network</t>
  </si>
  <si>
    <t>Retrospective cohort with repeated measures analysis</t>
  </si>
  <si>
    <t>Chronic disease patients incl HIV, Substance abuse</t>
  </si>
  <si>
    <t>unique rheumatology patients</t>
  </si>
  <si>
    <t xml:space="preserve">Rheumatology Care </t>
  </si>
  <si>
    <t>In-person rheumatology care was compared to telehealth during the pandemic to assess if it helped offset the disruptions</t>
  </si>
  <si>
    <t>disruptions in rheumatology care were only partially offset by increases in telehealth use and disproportionately affected racial/ethnic minorities and patients with lower socioeconomic status.</t>
  </si>
  <si>
    <t xml:space="preserve"> telehealth has been an important tool in reducing health care disruptions during the pandemic, as shown in our study, it also is likely to serve an important purpose in healthcare delivery in the future</t>
  </si>
  <si>
    <t>Recognizing that social determinants of health are associated with visit cancellations, practices should have processes to identify and contact patients with missed or canceled visits.</t>
  </si>
  <si>
    <t>How to best deliver telehealth care in outpatient rheumatology practices moving forward remains unclear</t>
  </si>
  <si>
    <t>identifying barriers to effective telehealth use and strategies to overcome these barriers is a significant area of need</t>
  </si>
  <si>
    <t>Ghorbanzadeh 2021</t>
  </si>
  <si>
    <t>Spatial accessibility assessment of COVID-19 patients to healthcare facilities: A case study of Florida</t>
  </si>
  <si>
    <t>Ghorbanzadeh</t>
  </si>
  <si>
    <t>The State of Florida</t>
  </si>
  <si>
    <t xml:space="preserve">Urban and rural areas of Florida </t>
  </si>
  <si>
    <t>To assess the spatial accessibility of COVID-19 patients to healthcare facilities in the State of Florida</t>
  </si>
  <si>
    <t>Spatial accessibility of health services to patients using routine health service data</t>
  </si>
  <si>
    <t>Different data sources were employed including the confirmed COVID-19 cases in Florida at the zip code level, healthcare facilities as well as counts of the corresponding ICU beds to care for COVID-19 patients in these facilities, and the roadway network</t>
  </si>
  <si>
    <t xml:space="preserve">The results of both models revealed that many areas in the state have low access to the facilities given the low access ratios. These regions are mainly located in northwest and southern Florida.  It is important to note that the areas in northwest Florida are mostly considered as rural areas. </t>
  </si>
  <si>
    <t>Using distance decay weights determined by actual travel behavior is desirable; however,  the travels of COVID- 19 patients to healthcare resources across Florida were unknown at the time of the research</t>
  </si>
  <si>
    <t>Alternative distance decay weights can be determined given data availability regarding the actual travel experiences of COVID-19 patients, which could enhance the approaches applied in this study</t>
  </si>
  <si>
    <t>For future research,  questions on whether a lack of spatial accessibility leads to higher mortality rates for COVID-19 patients, or if there is a difference in mortality rates based on the accessibility measures used can be explored as they were not covered in this study</t>
  </si>
  <si>
    <t>Gine-Garriga 2021</t>
  </si>
  <si>
    <t>COVID-19 water, sanitation, and hygiene response: Review of measures and initiatives adopted by governments, regulators, utilities, and other stakeholders in 84 countries</t>
  </si>
  <si>
    <t>Giné-Garriga</t>
  </si>
  <si>
    <t>Other: Sweden -(first author)
List of 84 countries searched and mapped in the Caribbean: Bahamas, Barbados, Cuba, Dominican Republic, Haiti, Jamaica, Trinidad and Tobago; in Central America: Belize,Costa Rica, El Salvador, Guatemala, Honduras, Mexico, Nicaragua, Panama; in South America: Argentina, Bolivia (Plurinational State of), Brazil, Chile, Colombia, Ecuador,Guyana, Paraguay, Peru, Suriname, Venezuela (Bolivarian Republic of); in North Africa:Algeria, Egypt, Libya, Morocco, Sudan, Tunisia, Djibouti; in Middle East: Bahrain, Iraq,Israel, Jordan, Kuwait, Lebanon, Oman, Qatar, Saudi Arabia, State of Palestine, Syrian Arab Republic, United Arab Emirates, Yemen, Iran (Islamic Republic of); in East Asia &amp; Pacific:Cambodia, Indonesia, Myanmar, Papua New Guinea; in South Asia: Afghanistan, Bangladesh, India, Nepal, Pakistan; in Eastern and Southern Africa: Angola, Eritrea, Ethiopia, Kenya, Madagascar, Mozambique, Somalia, South Sudan, Uganda, United Rep.of Tanzania, Zambia, Zimbabwe; and in West and Central Africa Benin, Burkina Faso,Central African Republic, Chad, Côte d'Ivoire, Democratic Republic of the Congo, Ghana,Guinea, Guinea-Bissau, Liberia, Mali, Mauritania, Niger, Nigeria, Sierra Leone, Togo.</t>
  </si>
  <si>
    <t>Countries are predominantly in South America, Africa, and Asia.</t>
  </si>
  <si>
    <t>Countries are a mix of HICs and LMICs</t>
  </si>
  <si>
    <t>To determine:1.Which areas of intervention have been prioritized by WASH stakeholders in their COVID-19 responses? 2) How do these priorities vary between countries and regions? 3) What have been the main response gaps?</t>
  </si>
  <si>
    <t>an overview of initiatives and interventions that countries have implemented during the first months of the COVID-19 response. Also  presents a mapping exercise</t>
  </si>
  <si>
    <t>Population-wide initiatives</t>
  </si>
  <si>
    <t>WASH initiative</t>
  </si>
  <si>
    <t>Review of WASH across multiple countries. Includes coordination and planning, but not main focus</t>
  </si>
  <si>
    <t>WASH</t>
  </si>
  <si>
    <t>WASH initiatives at household and institution levels</t>
  </si>
  <si>
    <t>Population-wide initiatives and awareness-raising campaigns for hand washing (Target 1)
infection prevention and control (IPC) at the household and institutions (Target 2)
Access to water and sanitation for all people, including the most vulnerable (Target 3)
Continuity, affordability, and quality of water and sanitation services (Target 4
technical and financial capacities to utilities (target 5</t>
  </si>
  <si>
    <t>Results show disparities in the response between and within regions, with the level of activity found in the countries varying largely in terms of ambition and scope. Hygiene promotion and infection prevention and control (IPC) have been widely adopted–at least one response measure found in 94% of mapped countries -, although not always matched in ambition with the assured availability of soap, water, and handwashing facilities. Support to vulnerable households to promote basic access to WASH services scale was weak (38% of countries) or implemented locally (25%), and required additional focus, particularly in rural areas and small towns. In addition, parallel support needs to be extended to service providers or to households themselves in the form of cash transfers, in order to ensure the financial viability and the continuity of services.</t>
  </si>
  <si>
    <t xml:space="preserve">All lessons learned distilled from the pandemic should help strengthen the enabling environment for more resilient services in future emergencies. Measures regarding specific support to rural and community service providers were identified in Latin America and the Caribbean, albeit with very limited scope. </t>
  </si>
  <si>
    <t>Support to vulnerable households to promote basic access to WASH services at scale was weak (38% of countries) or implemented locally (25%), and required additional focus, particularly in rural areas and small towns. Very few service providers were found to receive funds to guarantee operation of services–a higher focus was observed on urban utilities and (23% of countries) than on rural operators (15%).</t>
  </si>
  <si>
    <t>Areas for focus could include developing specific pandemic response strategies and plans; strengthening coordination; and establishing emergency financial support mechanisms for water operators, for example. Overall, the findings presented herein contribute to enhancing current and future pandemic prevention, mitigation, and recovery</t>
  </si>
  <si>
    <t>Goldstein 2021</t>
  </si>
  <si>
    <t>Early Data on Predictors of COVID-19 Treatment Frequency at Community Health Centers</t>
  </si>
  <si>
    <t>Goldstein</t>
  </si>
  <si>
    <t>To identify organization- and state-level factors associated with more or fewer COVID-19 care and testing visits at CHCs in 202</t>
  </si>
  <si>
    <t>Multilevel random intercept regression models examined associations among organization and state-level predictor variables and the frequency of COVID-19 care and testing visits at CHCs in 2020. The study sample included 1267 CHCs across the 50 states and the District of Columbia.</t>
  </si>
  <si>
    <t>Location of care - factors associated with CHC's providing testing and care for COVID-19</t>
  </si>
  <si>
    <t>To identify organization- and state-level factors associated with more or fewer COVID-19 care and testing visits at CHCs in 2020</t>
  </si>
  <si>
    <t>About 58.1% of the CHCs treated predominantly urban patient population. The average CHC provided 932 patient visits for COVID-19-related care in 2020.  The CHC’s role in delivering COVID-19 services proved as diverse as the populations and localities CHCs served.</t>
  </si>
  <si>
    <t>For example, after adjusting for other factors, each percentage-point increase in a CHC’s Hispanic patient population size was associated with a 1.3% increase in the frequency of patient visits for COVID-19 care in 2020 (P&lt;.001). Serving a predominantly rural patient population was associated with providing significantly fewer COVID-19-related care visits (P=.002). Operating in a state that enacted a mask-wearing policy in 2020 was associated with a 26.2% lower frequency of COVID-19 testing visits at CHCs in 2020, compared to CHCs operating in states without mask-wearing policies (P=.055)</t>
  </si>
  <si>
    <t>Consistent with concerns that rural populations may not be able to receive adequate COVID-19 services, serving a predominantly rural patient population was associated with providing significantly fewer COVID-19-related care visits in 2020.</t>
  </si>
  <si>
    <t>Additional research is needed to better understand whether Hispanic patients experiencing lower SES were able to adequately access secondary or tertiary COVID-19 care from larger health care providers, or whether their ability to access those services was encumbered by longstanding racial and ethnic inequalities</t>
  </si>
  <si>
    <t>Notable vulnerabilities included serving larger Hispanic patient populations or predominantly rural patient population</t>
  </si>
  <si>
    <t>Graves 2021</t>
  </si>
  <si>
    <t>Disparities in Technology and Broadband Internet Access Across Rurality: Implications for Health and Education</t>
  </si>
  <si>
    <t>Disparities in Technology and Broadband Internet Access across Rurality: Implications for Health and Education</t>
  </si>
  <si>
    <t>Graves</t>
  </si>
  <si>
    <t xml:space="preserve"> to examine access and barriers to technology and broadband Internet service (“broadband”) among rural and urban youth</t>
  </si>
  <si>
    <t>Survey of youth at public schools re access to technology and broadband availability</t>
  </si>
  <si>
    <t>Youth in communities</t>
  </si>
  <si>
    <t>Access to technology and broadband and implications for health</t>
  </si>
  <si>
    <t>youth’s access to technology (i.e., a device adequate for online learning) and broadband availability in spring 2020. Availability of and barriers to broadband (i.e., geography, affordability, and smartphone-only connectivity) were assessed across rurality</t>
  </si>
  <si>
    <t>Rural districts reported significantly fewer students with access to an Internet-enabled device adequate for online learning (80.0% vs. 90.1%,p&lt;0.01). Access to reliable broadband varied significantly across geography (p&lt;0.01</t>
  </si>
  <si>
    <t>Compared to their urban peers, rural youth face more challenges in accessing the technology and connectivity needed for remote learning and telehealth. Given that inadequate broadband infrastructure is a critical barrier to the provision of telehealth services and remote learning in rural areas, efforts to improve policies and advance technology must consider geographical disparities to ensure health and education equi</t>
  </si>
  <si>
    <t>Griffith 2020</t>
  </si>
  <si>
    <t>COVID-19 in pastoral contexts in the greater Horn of Africa: Implications and recommendations</t>
  </si>
  <si>
    <t>Griffith</t>
  </si>
  <si>
    <t>Other: countries in the greater Horn of Africa</t>
  </si>
  <si>
    <t>greater Horn of Africa</t>
  </si>
  <si>
    <t>Pastoral communities</t>
  </si>
  <si>
    <t>To present a One Health approach to the pandemic, consisting of interdisciplinary and intersectoral collaboration focused on the determinants of health and health outcomes amongst pastoralist</t>
  </si>
  <si>
    <t>developed in part through an expert-opinion elicitation</t>
  </si>
  <si>
    <t>Pastoral communities characterised by inherent mobility and limited health and service infrastructure</t>
  </si>
  <si>
    <t>Joint planning or coordination of human and animal health</t>
  </si>
  <si>
    <t>a One Health approach to the pandemic, consisting of interdisciplinary and intersectoral collaboration focused on the determinants of health and health outcomes amongst pastoralist</t>
  </si>
  <si>
    <t>A contextualized public health strategy includes community OneHealth teams and suggestions for where to implement targeted public health measures, which focus on disease prevention and understanding  disease epidemiology.</t>
  </si>
  <si>
    <t>COVID-19 control efforts will negatively impact pastoral livelihoods, food, income, and nutrition security</t>
  </si>
  <si>
    <t>we recommend targeting high transmission risk areas and behaviours with public health measures to protect market access and ensure mobility. Food, income, and nutrition security and livelihood support measures for the GHA’s pastoralists that adhere to COVID-19 public health measures should be prioritized, along with public health interventions</t>
  </si>
  <si>
    <t>Responding to COVID-19 in GHA ASALs requires un-derstanding the dynamics that are inherent to these pastoral systems, identifying successful health intervention strategies, and examining how ongoing shocks and vul-nerabilities will interact with COVID-19 epidemiologyand control measure</t>
  </si>
  <si>
    <t>Gudina 2021</t>
  </si>
  <si>
    <t>Seroepidemiology and model-based prediction of SARS-CoV-2 in Ethiopia: longitudinal cohort study among front-line hospital workers and communities</t>
  </si>
  <si>
    <t>Gudina</t>
  </si>
  <si>
    <t>To investigate the seroepidemiology of SARS-CoV-2 among front-line hospital workers and communities in Ethiopia (to address gaps in routine surveillance)</t>
  </si>
  <si>
    <t>population-based, longitudinal cohort study at two tertiary teaching hospitals involving hospital workers, rural residents, and urban communities in Jimma and Addis Ababa</t>
  </si>
  <si>
    <t>Hospital workers were recruited at both hospitals, and community participants were recruited by convenience sampling including urban metropolitan settings, urban and semi-urban settings, and rural communities.</t>
  </si>
  <si>
    <t>Serology was done with Elecsys anti-SARS-CoV-2 anti-nucleocapsid assay in three consecutive rounds, with a mean interval of 6 weeks between tests, to obtain seroprevalence and incidence estimates within the cohorts</t>
  </si>
  <si>
    <t>Surveillance study of sero-epidemiology of SARS-CoV-2 in hospital workers and communities in Ethiopia to address gaps in knowledge re true COVID-19 burden</t>
  </si>
  <si>
    <t>Seroprevalence in rural communities increased from 18·0% (95% CrI 13·5–23·2) in November, 2020, to 31·0% (22·3–40·3) in March, 2021.SARS-CoV-2 spread in Ethiopia has been highly dynamic among hospital worker and urban communities. We can speculate that the greatest wave of SARS-CoV-2 infections is currently evolving in rural Ethiopia, and thus requires focused attention regarding health-care burden and disease prevention.</t>
  </si>
  <si>
    <t>This study revealed a striking increase in seroprevalence of SARS-CoV-2 among front-line hospital workers and communities in Ethiopia over the last months of 2020 and the first quarter of 2021. A SEIR model predicted a seroprevalence approaching saturation for hospital workers and urban communities. Despite a strong increment in seroprevalence, most individuals in our cohorts did not report COVID-19-related symptoms or hospital admissions</t>
  </si>
  <si>
    <t>we were unable to determine the expected herd immunity threshold for COVID-19 in Ethiopia due to no data on the basic reproductive ratio. Instead, we did SEIR modelling to show the epidemic trajectories and indicate possible saturation points in time. The model assumed constant parameters because the intervention measures in Ethiopia were limited.</t>
  </si>
  <si>
    <t>This study has shown that SARS-CoV-2 infection among hospital workers at tertiary hospitals and community residents in Ethiopia has been widespread and highly dynamic. Our SEIR model, fitted on the basis of the current trend of seroincidence and poor adherence to mitigation strategies, has shown that front-line hospital workers at tertiary hospitals were approaching a threshold for herd immunity,even before the start of the vaccination initiative</t>
  </si>
  <si>
    <t>Haddawy 2021</t>
  </si>
  <si>
    <t>Effects of COVID-19 government travel restrictions on mobility in a rural border area of Northern Thailand: A mobile phone tracking study</t>
  </si>
  <si>
    <t>Effects of COVID 19 government travel restrictions on mobility in a rural border-area of Northern Thailand: A mobile phone tracking study</t>
  </si>
  <si>
    <t>Haddawy</t>
  </si>
  <si>
    <t>Thailand</t>
  </si>
  <si>
    <t>To examine how news of the presence of COVID-19 in Thailand as well as varying levels of government restriction on movement, affected human mobility in a rural Thai population along the border with Myanmar</t>
  </si>
  <si>
    <t>Nested cohort with repeated measures analysis using mobility data collected using a smartphone app</t>
  </si>
  <si>
    <t>Eligible participants enrolled in the Southeast Asia-International Centers of Excellence for Malaria Research(ICEMR) project study.</t>
  </si>
  <si>
    <t>4. Points of entry, travel</t>
  </si>
  <si>
    <t>Of population movement by tracking mobile telephones</t>
  </si>
  <si>
    <t>Population mobility (intra-country travel)</t>
  </si>
  <si>
    <t>Human mobility along the border of Thailand</t>
  </si>
  <si>
    <t>To gather mobility data, we developed an Android smartphone application that records and stores the phone’s geolocation on an hourly basis, using the Google Play Service To get the most accurate position, this service uses the phone’s GPS, and current cellular data, and WiFi connection. The location obtained is specified through its geographic longitude and latitude, timestamp, and the estimated horizontal accuracy in meters. The phone’s location is recorded even when no phone signal is available, which is important in our study setting, where participants may travel through remote forested areas and into Myanmar.</t>
  </si>
  <si>
    <t>During the government lockdown period, the radius of gyration was reduced by more than 90% and cross-border movement was mostly limited to short-distance trips. Human mobility was nearly back to normal after relaxation of the lockdown</t>
  </si>
  <si>
    <t>Interestingly, public health personnel had relatively high RoG during the lockdown period. The movement was also observed during the curfew time, compared with other occupations.</t>
  </si>
  <si>
    <t>Not discussed</t>
  </si>
  <si>
    <t>not discussed</t>
  </si>
  <si>
    <t>Previous studies conducted in metropolitan areas of China and the US have shown that government lockdown could reduce individual mobility up to 50%[2–4]. However, the impact of government lockdown was much greater in this study area in Thai-land; the RoG was reduced by more than 90%</t>
  </si>
  <si>
    <t>Haim 2021</t>
  </si>
  <si>
    <t>Sustained Government Engagement Improves Subsequent Pandemic Risk Reporting In Conflict Zones</t>
  </si>
  <si>
    <t>Haim</t>
  </si>
  <si>
    <t xml:space="preserve">Philippines </t>
  </si>
  <si>
    <t xml:space="preserve"> Bicol Region of the Philippines</t>
  </si>
  <si>
    <t>To provide causal evidence from the Philippines that government outreach efforts intended to extend services and build trust with village leaders in conflict zones can pay dividends during times of crisis</t>
  </si>
  <si>
    <t>described as a randomized experiment - at best cluster randomisation</t>
  </si>
  <si>
    <t>Involved community leaders, government officials including police, health etc</t>
  </si>
  <si>
    <t>Building trust between government services providers and village leaders</t>
  </si>
  <si>
    <t>A program called UsapTayo (trans.“Let’s Talk”) that sought to improve service provision in conflict-affected villages and build trust between government service providers and elected village leaders, known locally as “barangay kapitans.</t>
  </si>
  <si>
    <t>Investing in the provision of “soft” public services can help with crisis response even in regions suffering long-term, endemic conflict between local militants and the central government. This finding is particularly important given the frequent, and uniquely devastating, overlap in the occurrence of armed conflict and crises brought on by natural hazards</t>
  </si>
  <si>
    <t>The intervention worked by convincing local leaders who were previously skeptical about the government’s capacity to provide services, which in the past was a key insurgent talking point (Walch2014). Local leaders are among the most important players that influence insurgencies, due to their role in coord-inating population attitudes and behaviors.</t>
  </si>
  <si>
    <t>The results also contribute an important social science perspective to COVID-19 mitigation efforts and to crisis response more broadly</t>
  </si>
  <si>
    <t>Future research may be able to determine to what extent these dynamics are replicable in other settings and whether cooperating on one dimension (in this case health) can lead to broader collaboration</t>
  </si>
  <si>
    <t>the results of this study provide evi-dence that concerted government efforts to deliver services and build relationships in conflict zones, even in the shadow of highly entrenched insurgencies, can pay dividends during national emergencies. Although government outreach may not be able to completely fill the confidence gap, it can play an important role.</t>
  </si>
  <si>
    <t>Hall 2020</t>
  </si>
  <si>
    <t>Isolating Populations to Control Pandemic Spread in an Austere Military Environment</t>
  </si>
  <si>
    <t>Isolating populations to control pandemic spread in an austere military environment</t>
  </si>
  <si>
    <t>Hall</t>
  </si>
  <si>
    <t>Other: Special military base in Africa</t>
  </si>
  <si>
    <t xml:space="preserve">Forces serving in remote locations in Africa. Isolated populations - assuming rural. </t>
  </si>
  <si>
    <t>To describe the outbreak o COVID-19 in an isolated population in Africa, and to discuss solutions found to mitigate risks for managing Covid-19 early in the pandemic</t>
  </si>
  <si>
    <t>US forces linked to USA military bases in remote locations in Africa</t>
  </si>
  <si>
    <t>US forces service in remote locations in Africa</t>
  </si>
  <si>
    <t>A review of clinically diagnosed outbreaks of C-19 within the isolated USA military population between 1 March 2020 and 28 April 2020.</t>
  </si>
  <si>
    <t>Five satellite populations had outbreaks in this period. No outbreaks results in patients requiring movements to the main population per the evacuation standard. Subsequently there was no diagnosed outbreak of COVID-19 in the main population and medical assets were not overwhelmed, despite documented C-19 cases circulating in the host nation and adjacent communities. All infected individuals recovered and completed isolation requirements before discharge back into the general population</t>
  </si>
  <si>
    <t>Restricting patient evacuation from level one satellite sites, prevented spread of infection to the main population. This worked well in a young population who were low risk for requiring intensive care and low mortality. Ongoing monitoring of infected individuals,  including for level of hypoxemia which was used as a cut-off point to determine the need for evacuation.</t>
  </si>
  <si>
    <t xml:space="preserve">Challenges include the expectation of medical evacuation to higher levels of care in the USA army. </t>
  </si>
  <si>
    <t>Otherwise healthy, low risk patients can be treated in austere locations with proper monitoring</t>
  </si>
  <si>
    <t>Hamadi 2022</t>
  </si>
  <si>
    <t>Medicare and telehealth: The impact of COVID-19 pandemic</t>
  </si>
  <si>
    <t xml:space="preserve">Hamadi </t>
  </si>
  <si>
    <t>To investigates the telehealth utilization patterns of Medicare beneficiaries during the height of the COVID-19 pandemic</t>
  </si>
  <si>
    <t>Survey of 9686 Medicare Beneficiaries. 23.8% were rural (non metro)</t>
  </si>
  <si>
    <t>Medicare beneficiaries</t>
  </si>
  <si>
    <t>Telehealth utilization patterns of Medicare beneficiaries during the height of the COVID-19 pandemic</t>
  </si>
  <si>
    <t xml:space="preserve">Internet access was the primary facilitator of telehealth access.Compared to residents who lived in non-metro areas, beneficiaries who lived in metro areas were more likely to report that their PCPs offered telehealth appointments and used video or voice calls; no other telehealth services were significant. </t>
  </si>
  <si>
    <t xml:space="preserve">
Several barriers to telehealth use and adoption. These include technology and the availability of internet usage, sex, older age, rural locale, lower-income, and regional differences</t>
  </si>
  <si>
    <t>policymakers must 1) ascertain which elements of the new telehealth landscape will be retained, 2) modernize the regulatory, accreditation, and reimbursement framework to maintain pace with the care model innovation and 3) address disparities in access to broadband connectivity with a particular focus on rural and underserved communities.</t>
  </si>
  <si>
    <t>our study indicated that beneficiaries who lived in metroareas were more likely to report that they used telehealth servicescompared to those in non-metro areas. While more research isneeded, this may indicate that infrastructure policies should be con-sidered that encourage the further investment and expansion ofaffordable and accessible internet services to areas that have eitherlimited, unreliable, or no internet access. These may be more likelylocated in non-urban and rural areas.</t>
  </si>
  <si>
    <t>Hammersley 2021</t>
  </si>
  <si>
    <t>Lessons for Workforce Disaster Planning from the First Nosocomial Outbreak of COVID-19 in Rural Tasmania, Australia: A Case Study</t>
  </si>
  <si>
    <t>Hammersley</t>
  </si>
  <si>
    <t>to examine the community response to the internal disaster of the first nosocomial COVID-19 outbreak within an Australian rural health care environment.</t>
  </si>
  <si>
    <t>A case study methodology with a Critical discourse analysis method</t>
  </si>
  <si>
    <t>Rural Tasmanians</t>
  </si>
  <si>
    <t xml:space="preserve">Assessing the community response, as part of an investigation of a nosocomial outbreak </t>
  </si>
  <si>
    <t>this study highlights community influence as a key component of internal workforce disaster preparedness. While the threat of COVID-19 is currently remnant in a global sense, the influencethat media communication places on rural communities and those working within healthcare services and delivery of care remains significant.</t>
  </si>
  <si>
    <t xml:space="preserve">  Social media enabledcommunity members to articulate their needs, ask questions, receive feedback, and garner support for causes they deemed important. Issues of importance identified by community members, however, were not necessarily aligned to those advocated by the government or the traditional print media.</t>
  </si>
  <si>
    <t>Government messaging embraced a unidirectional and castigatory approach may have alienated members ofthe community, while traditional print media utilised its position of power to supportthe government, and also acted as a protagonist ensuring a delicate balance of meetingcompeting needs:  government and the community.</t>
  </si>
  <si>
    <t>The communication plan needs to lever a multichannel approach and consider local media nuances and evolving digital platforms.</t>
  </si>
  <si>
    <t>Internal disaster preparedness needs to include media communication strategies that suit local environments. Transparent actions by local government and affected healthcare organisations are essential for maintaining trust in health care workers and serviceprovision by members of the community</t>
  </si>
  <si>
    <t>Han 2021</t>
  </si>
  <si>
    <t>Face  Mask  Usage,  Knowledge  and  Behavior  of  Face  Mask  Usage  in  Older  Adults  Living  Alone  in  the  COVID-19  Era</t>
  </si>
  <si>
    <t>Han</t>
  </si>
  <si>
    <t xml:space="preserve">south Korea </t>
  </si>
  <si>
    <t>South Korea</t>
  </si>
  <si>
    <t>Western Pacific  (WPR)</t>
  </si>
  <si>
    <t>To analyze the current status of face mask usage and to identify  factors  related  to  the  knowledge  and  behavior  regarding  the  same  among  older  adults  living  alone  during  the  COVID-19  pandemic</t>
  </si>
  <si>
    <t>survey (Telephone )</t>
  </si>
  <si>
    <t>elderly persons 65  years of age or older and lives alone.</t>
  </si>
  <si>
    <t>elderly person  65  years of age or older and lives alone.</t>
  </si>
  <si>
    <t>Mask wearing</t>
  </si>
  <si>
    <t>issues around mask use were examined. Knowledge and perceptions were investigated</t>
  </si>
  <si>
    <t>97.5%  of the elderly living alone had a  mask and used one disposable mask for an average of  3.55  days.
knowledge level of mask use was lower than the level of mask use behavior. Factors  affecting  knowledge  of  mask  use  include  education  level,  residential  area</t>
  </si>
  <si>
    <t>The biggest  reason  seniors  living  alone  wear  masks  is  COVID-19  infection prevention  (61.6%),</t>
  </si>
  <si>
    <t>it is necessary to develop customized education programs and infectious disease prevention strategies for older adults possessing low educational levels living alone in urban-rural complex areas.</t>
  </si>
  <si>
    <t>A  follow-up  study  on  a  national  scale  is  proposed</t>
  </si>
  <si>
    <t>Hanna 2022</t>
  </si>
  <si>
    <t>Cancer Screening Among Rural and Urban Clinics During COVID-19: A Multistate Qualitative Study</t>
  </si>
  <si>
    <t>Hanna</t>
  </si>
  <si>
    <t>To (1) identify cancer screening barriers and facilitators during the pandemic in rural and urban primary care practices, (2) describe implementation strategies to support cancer screening, and (3) provide recommendations</t>
  </si>
  <si>
    <t>primary care staff across 20 sites.</t>
  </si>
  <si>
    <t>Staff included individuals serving in the dual role of health care provider and administrator (21.4%), health care administrator (23.8%), physician (19.0%), advanced practice provider (11.9%), or resident (23.8%)</t>
  </si>
  <si>
    <t>Cancer screening services</t>
  </si>
  <si>
    <t>Various innovative approaches to maintain Cancer screening services</t>
  </si>
  <si>
    <t>Cancer screening in primary care practises during the pandemic</t>
  </si>
  <si>
    <t>Rural clinics were more likely to report pandemic-related barriers to cancer screening, such as screening backlogs, staffing shortages, and limited capacity for telehealth deployment. Recommendations included increasing the convenience of cancer screening through comprehensive, same-day, and weekend clinics, investing in home-based testing strategies for colorectal cancer and human papillomavirus, and increasing investment in rural telehealth</t>
  </si>
  <si>
    <t>Many participants(30 of 42) felt that telehealth gave providers an opportunity to discuss cancer screening at a time when in-person visitshad ceased. Home-based testing was valuable for maintaining cancer screening during COVID-19 and that patients were more willing to use home-based testing, such as the fecal immuno -chemical test, because of COVID-19.ractices used innovative strategies to deliver screeningduring COVID-19, such as restructuring the clinic layoutand using financial incentives.</t>
  </si>
  <si>
    <t xml:space="preserve">ural clinicswere more likely to delay cancer screening for a longerperiod because of limited personal protective equipment(PPE)Federal and state travel restrictions negatively af-fected cancer screening among migrant populations.Rural clinics had more difficulty with telehealth imple-mentation because of lack of infrastructure (eg, lack of Wi-Fi throughout the facility). </t>
  </si>
  <si>
    <t>Participants reported multilevel barriers to cancer screening including policy-level (eg, elective procedure delays), organizational (eg, backlogs, lack of personal protective equipment, lack of telehealth infrastructure, and staffing shortages), and individual(eg, patient cancellation). Several barriers, such as lack of personal protective equipment, lack of telehealth infrastructure, and staffing shortages that lead to the inability to conduct patient outreach, were more prominent in rural clinics.</t>
  </si>
  <si>
    <t>findings suggest that multilevel interventions are needed to ensure that rural-urban disparities in cancer screening are not exacerbated because of the COVID-19 pandemic,such as greater investment in rural telehealth, home-based cancer screening (eg, colorectal cancer and human papillomavirus), digital solutions for patient outreach in understaffed clinics, and continuous clinician-patient communication about the importance of cancer screening during the pandemic</t>
  </si>
  <si>
    <t>Hanton 2021</t>
  </si>
  <si>
    <t>A Case Series: Successfully Preventing COVID-19 Outbreak in a Residential Community Setting at a Drug and Alcohol Addiction Treatment Center</t>
  </si>
  <si>
    <t>Hanton</t>
  </si>
  <si>
    <t>Rural Connecticut</t>
  </si>
  <si>
    <t>To describe the COVID-19 screening process of a residential addiction treatment center in rural Connecticut</t>
  </si>
  <si>
    <t>The residential addiction treatment center in this case series is a  90-bed facility located in rural Connecticut for over 80 years that offers treatment for  drug  and  alcohol  SUD  and  co-occurring  psychiatric  disorders  by  using  a  12-step treatment regimen</t>
  </si>
  <si>
    <t>COVID-19 screening process of a residential addiction treatment center for patients seeking entry into its residential addiction treatment program at the beginning of the COVID-19 pandemic.. Priorto entering the residential community, patients were required to complete the COVID-19screening, which took place in temporary quarantine trailers that were located within the confines of the addiction treatment center but separate from the residential community.The temporary quarantine trailers contained 2 beds, included in the 90-bed total (i.e., 2 temporary quarantine trailer beds, 88 residential community beds).  Separate screening procedures for healthcare providers and staff were also implemented to prevent nosocomial transmission. patients needed to pass a series of screenings (questionnaire, temp check, PCR test and/ro Ab test) prior to entering the community, or were referred to quarantine at home before returning to the additional centre</t>
  </si>
  <si>
    <t>No outbreaks occurred in this residential centre.  The implementation of a variety of tools which may help prevent further closures or reductions in capacity of addiction treatment centers during the COVID-19 pandemic or future outbreaks was important</t>
  </si>
  <si>
    <t>Between 1 February 2020 and 1 July 2020, a total of 420 new patients underwent screening, of whom 3 tested positive and were sent home to quarantine. They were retested after completing quarantine and if negative were admitted.f a residential addiction treatment centerthat had no outbreaks of COVID-19 or spread of the virus to other patients within itsconfines, no reductions in capacity, and one confirmed case of a resident testing positive forCOVID-19 from inside the residential community</t>
  </si>
  <si>
    <t>During the early stages of screening protocol development, temperature checks and telephone pre-screening process alone were inadequate for the detection of COVID-19 among patients due to the asymptomatic nature of the virus</t>
  </si>
  <si>
    <t>The nature of case reports means they provide a limited basis for generalization and replication of an identical study design is difficult</t>
  </si>
  <si>
    <t>Identification of an effective COVID-19 screening protocol may assist in preventing further reductions in capacity or future outbreaks in addiction treatment centers and other residential communities during the COVID-19 pandemic</t>
  </si>
  <si>
    <t>The case series offered an insights for identifying a best practices model to prevent further COVID-19 outbreaks within other addiction treatment centers.</t>
  </si>
  <si>
    <t>Haranath 2021</t>
  </si>
  <si>
    <t>eNeuroIntensive Care in India: The Need of the Hour</t>
  </si>
  <si>
    <t>NeuroIntensive Care in India: The Need of the Hour</t>
  </si>
  <si>
    <t>Haranath</t>
  </si>
  <si>
    <t>Most teleconsultations were from three rural hospitals, neuro consultations were provided for 56patients admitted in remote ICU's</t>
  </si>
  <si>
    <t>To review the authors' experience of providing remote neurointensive care, from a non-specialist ICU over a 16-month period</t>
  </si>
  <si>
    <t>Listed as a review article in the manuscript. The article reviews the authors' experience of providing remote neurointensive care, from a non-specialist ICU over a 16-month period</t>
  </si>
  <si>
    <t>Remote patients with neurological conditions.</t>
  </si>
  <si>
    <t>Remote neurointensive care</t>
  </si>
  <si>
    <t>Authors' experience of providing remote neurointensive care, from a non-specialist ICU over a 16-month period in India</t>
  </si>
  <si>
    <t>For a patient remotely located, who is rapidly developing symptoms, which could be arrested or reversed with immediate intervention it makes all the difference. This is particularly so as a completed stroke could be devastating. Technology can be a great equalizer in creating a world, we can collectively be proud of living in - caring for underserved populations everywhere, every time when a need arises.</t>
  </si>
  <si>
    <t>Providing real-time virtual neuro-intensive advice to ICUs in smaller cities even without dedicated neuro-intensive units is feasible in India. neurointensive care is particularly necessary for the current “New Normal” era</t>
  </si>
  <si>
    <t>The primary impediment in setting up a new service such as Tele ICU is adequate buy-in and acceptance from the remote site. The value must be perceived and seen from a business as well as clinical benefit to the hospital and patients</t>
  </si>
  <si>
    <t xml:space="preserve"> A trained and credentialed healthcare provider is needed at the remote site to implement instructions from the teleICU team in a safe and prompt manner. These obstacles can be overcome through training and modification of standard care pathways to incorporate local cultures and workflows.</t>
  </si>
  <si>
    <t>Harling 2020</t>
  </si>
  <si>
    <t>Protective behaviours and secondary harms from non-pharmaceutical interventions during the COVID-19 epidemic in South Africa: a multisite prospective longitudinal study</t>
  </si>
  <si>
    <t>Harling</t>
  </si>
  <si>
    <t>The study was conducted in three districts in rural or peri-urban locations across three South African provinces of KZN, Limpopo, and Mpumalanga</t>
  </si>
  <si>
    <t>To analyse how rural residents of three South African provinces changed their behaviour during the first epidemic wave</t>
  </si>
  <si>
    <t>Multisite prospective longitudinal study</t>
  </si>
  <si>
    <t>Non-pharmaceutical interventions</t>
  </si>
  <si>
    <t>how households in rural and peri-urban areas responded to and were affected by, national NPIs enacted to minimize the epidemic spread of Covid-19</t>
  </si>
  <si>
    <t>The findings highlight the importance of monitoring the possible deleterious secondary impacts of NPIs in epidemic conditions.South Africans reported complying with stringent Covid-19 NPIs despite the threat of substantial social, economic and health repercussions. Government-supported social welfareprogrammes appeared to buffer interruptions in income and healthcare access during local outbreaks. Epidemic control policies must be balanced against impacts on wellbeing in resource-limited settings and designed with parallel support systems where they threaten income and basic service access.</t>
  </si>
  <si>
    <t>2262 households completed 10,966 interviews between April and August 2020. By August, self-reported satisfaction with Covid-19 knowledge had risen from 48% to 85% and facemask use to over 95%. As selected NPIs were eased mobility increased, and economic losses and anxiety and depression symptoms fell.Economic concerns and mental health symptoms were lower in households receiving a greater number of government-funded old-age pensions</t>
  </si>
  <si>
    <t>When Covid-19 cases spiked at one node in July, movement dropped rapidly, and missed daily medication rates doubled</t>
  </si>
  <si>
    <t>There was no data on identical questions from the pre-Covid period, however, the researchers were able to leverage similar information on many topics from earlier surveillance</t>
  </si>
  <si>
    <t>Future research should focus on adjusting and relaxing NPIs in lower-income settings, especially as urgently established national policies give way to differentiated, decentralised approaches across diverse subnational environments</t>
  </si>
  <si>
    <t>Harris 2021</t>
  </si>
  <si>
    <t>Mobile consulting as an option for delivering healthcare services in low-resource settings in low- and middle-income countries: A mixed-methods study</t>
  </si>
  <si>
    <t>Harris</t>
  </si>
  <si>
    <t>Other: Pakistan, Tanzania, Kenya, Nigeria and Bangladesh</t>
  </si>
  <si>
    <t>Other, AFR,SEAR,EMR</t>
  </si>
  <si>
    <t>Two rural settings (Pakistan and Tanzania) and five urban slums (Kenya, Nigeria, and Bangladesh)</t>
  </si>
  <si>
    <t>To explore whether mobile consulting is a viable option for communities with minimal resources in low- and middle-income countries</t>
  </si>
  <si>
    <t>Policy/document review, secondary analysis of survey data (from the urban sites). Reviewed four empirical studies and seven reviews, analysed data from 5322 urban slum households and engaged with 424 stakeholders in rural and urban sites.</t>
  </si>
  <si>
    <t>The conceptual framework was drawn from mConsulting services operating through provider platforms. mConsulting is a two-way, complex adaptive system, that connects patients and healthcare providers across a digital communication platform. mConsulting drew together digital, social, and physical worlds in ways that disrupt conventional understandings of time and place</t>
  </si>
  <si>
    <t>Regulatory frameworks are available in each country. Mobile consulting services are operating through provider platforms (n=5–17) and, at the community level, some direct experience of mobile consulting with healthcare workers using their own phones was reported–for emergencies, advice and care follow-up. Stakeholder willingness was high, provided challenges are addressed in technology, infrastructure, data security, confidentiality, acceptability and health system integration.
mConsulting is a viable option for remote  and  spatially  marginalised  communities  with minimal access to healthcare services in LMIC settings</t>
  </si>
  <si>
    <t xml:space="preserve"> mConsulting helped to overcome affordability barriers and facilitate care-seeking practices</t>
  </si>
  <si>
    <t>Services were found to potentially contribute to inequalities in patient access. For example, a dedicated helpline in Nigeria, providing information about self-examination for oncology patients, was mainly accessed by users with higher levels of formal education</t>
  </si>
  <si>
    <t>A whole system approach is needed, one that recognises mConsulting as one component of the care pathway</t>
  </si>
  <si>
    <t>Future research should explore the  readiness for mobile consulting in communities with minimal resources</t>
  </si>
  <si>
    <t>There are indications of readiness for mobile consulting in communities with minimal resources. However,wider system strengthening is needed to bolster referrals, specialist services, laboratories and supply chains to fully realise the continuity of care and responsiveness that mobile consulting services offer, particularly during/beyond coronavirus disease 2019</t>
  </si>
  <si>
    <t>HastieNorris 2021</t>
  </si>
  <si>
    <t>Development of a Teledermatology Service in Rural Washington State Using the Doctor of Nursing Practice Skill Set and Implementation Science</t>
  </si>
  <si>
    <t>Hastie Norris</t>
  </si>
  <si>
    <t>Rural Washington State</t>
  </si>
  <si>
    <t>The aim is to examine a systems-level quality improvement initiative, facilitated by a Doctor of Nursing Practice-prepared nurse practitioner, with the aim of improving access to care and health outcomes</t>
  </si>
  <si>
    <t>Using surveys</t>
  </si>
  <si>
    <t>75/142 PCP's responded</t>
  </si>
  <si>
    <t>Dermatology</t>
  </si>
  <si>
    <t xml:space="preserve">Teledermatology, the use of technology to providedermatological services at remote distance. Two main modalities of TD include real-time and store-and-forward (SAF) consultation. </t>
  </si>
  <si>
    <t>TD consultation service enables PCPs to establish more independence and agency in their practice—two important benefits in the setting of rural healthcare provision</t>
  </si>
  <si>
    <t>The adoption of telemedicine has accelerated and has proven more than ever to be an effective and efficient method of healthcare delivery</t>
  </si>
  <si>
    <t>There were significant barriers to implementing telemedicine at the state and federal levels, including cost, legal liability, and low reimbursement rates</t>
  </si>
  <si>
    <t xml:space="preserve">Both conceptual and analytical skills were used to evaluate the links between gaps in dermatologic care at the organizational level, the population-level health needs in the area served by Confluence Health, and fiscal, state, and federal policies surrounding telemedicine </t>
  </si>
  <si>
    <t>Healey 2022</t>
  </si>
  <si>
    <t>Ezidi voices: The communication of COVID-19 information amongst a refugee community in rural Australia- a qualitative study</t>
  </si>
  <si>
    <t>Healey</t>
  </si>
  <si>
    <t>To explore with the Ezidi refugee community in Armidale how COVID-19 information has been communicated to and shared within this group, what barriers the Ezidi community may experience in accessing COVID-19 information, and how the government-led COVID-19 information communication could be improved</t>
  </si>
  <si>
    <t>Interviews with 4 service providers and 10 community members, including leders</t>
  </si>
  <si>
    <t xml:space="preserve">Ezidi refugee community in Armidale </t>
  </si>
  <si>
    <t>Migrants or refugees; Ethnic groups</t>
  </si>
  <si>
    <t xml:space="preserve">Ezidi refugee community </t>
  </si>
  <si>
    <t>Cultural or contextual appropriateness</t>
  </si>
  <si>
    <t>Trying to understand how the cultural, social, and gender norms influence responses to COVID-19; by the ethnic Ezidi refugee population</t>
  </si>
  <si>
    <t>the refugee experience influences the communication of COVID-19 messages; cultural, social, and gender norms influence responses to COVID-19; trusted individuals and service providers-are key in communities’ uptake of COVID-19 messages; currently available governmental COVID-19 information resources and sharing strategies were found unhelpful and inappropriate; COVID-19 communiqués and message delivery for this regional minority refugee community can be improved</t>
  </si>
  <si>
    <t>trusted individuals and service providers-are key in communities uptake of COVID-19 messages</t>
  </si>
  <si>
    <t>currently, available governmental COVID-19 information resources and sharing strategies were found unhelpful and inappropriate;</t>
  </si>
  <si>
    <t>COVID-19 communiqués and message delivery for this regional minority refugee community can be improved.</t>
  </si>
  <si>
    <t>the research found that the experience of being a refugee and consequent health inequities had an influence on how COVID-19 messages were communicated.The recently resettled Ezidi community, and likely other similar communities, would benefit from tailored engagement by government organisations, as well as settlement services to improve the communication of COVID-19 health information and reduce related inequities.</t>
  </si>
  <si>
    <t>Henley 2021</t>
  </si>
  <si>
    <t>Social Work in the Time of COVID-19: A Case Study from the Global South</t>
  </si>
  <si>
    <t>Henley</t>
  </si>
  <si>
    <t xml:space="preserve">Cambodia </t>
  </si>
  <si>
    <t>To explore the experiences of social workers at a non-governmental organisation (NGO) involved in disaster responses to COVID-19 in a rural and resource-challenged region of Cambodia.</t>
  </si>
  <si>
    <t>internal auditing process utilising staff survey and structured conversation methods between March and June 2020</t>
  </si>
  <si>
    <t>Social workers at an NGO</t>
  </si>
  <si>
    <t>NGO social work services primarily for child protection and supporting family cohesion and  well-being (pre COVID-1) which was repositioned to provide support during COVID-19</t>
  </si>
  <si>
    <t>Strategies  to support the local community included  adapting  current  practice  to  meet  new  COVID-19 regulations,  working  with  local  authorities,  and  training  them  to  assess needs    and    deliver    emergency    supplies    to    at-risk    families within  a  community  experiencing  abject  poverty,  malnutrition,  unsafe migration, exploitive labour practices, physical and sexual abuse and secondary  post-traumatic  stress  disorder  (generational)  from  the  Khmer Rouge genocide in the 1970.  
CFI  began  to  deliver community-based  training  focused  on  effective  handwashing,  symptom recognition  and  physical  distancing  for  community  members,  while  also disseminating  personal  protective  equipment  and  training  local  authorities in how to prioritise families  of the highest  need. CFI adjusted  existing services to meet the requirements  set out in Government guidelines, such  as  how  to  deliver  positive  parenting,  gender  and  sexuality  work-shops  and  alcohol  reduction  sessions,  safely.</t>
  </si>
  <si>
    <t>Key themes related to the importance of prioritising the safety of staff and clients, effective communication methods, responsiveness of case management systems, public health responses and adapting to emerging needs. To ensure responsiveness to future disaster events consideration should be given in strengthening partnerships, ensuring case management systems are effective for cu-rent use but able to be adapted in new circumstances, and that preparation incorporates a focus on diversified funding streams and open communication channels between staff and management. These elements will enable social workers to continue their practice, reassured and with the flexibility required in the post-disaster context.</t>
  </si>
  <si>
    <t>CFI social workers started working in   an   educative   way   regarding   COVID-19,   but   this   approach   soon needed to be changed. This indicated the need to be flexible in identifying  the  most  pressing  challenges  and  responding  to  them,  for  example, food insecurity. The social workers provided support to a significant proportion of the local population through the provision of emergency food and  economic  stimulus  packages  to  generate  income  and  promote  self-sufficiency.  CFI  modified  traditional  case  management  approaches  to  ensure  the community remained safe, as exemplified by introducing telephone communication  and  working  with  returned  migrants,  thereby  supporting  a change to safe migration approaches. CFI social workers learned and  implemented  new  skills  and  approaches,  shifting  some  attention  to public health education, learning and using new technologies. Partnership during a disaster is essential for success. Partnership with local    authorities    ensures    alignment    and    cohesion    with    community responses  and national frameworks. Developing strong case management  pathways  before  a  disaster  ensures  these  can  be  easily adapted when required. In turn ensuring these consistent, reliable practices   are   maintained   allows   good   service   decisions   to   continue  to   bemade.</t>
  </si>
  <si>
    <t>A  significant  challenge  of  COVID-19  in  Cambodia  was  the  large  numbers  of  people  migrating  back  from  Thailand. In a disaster, funding can easily become redirected leaving children with increased  vulnerability  and  CFI  was  determined  to  prevent  this  occurring  in  their  local  community.</t>
  </si>
  <si>
    <t xml:space="preserve"> Key findings  established  the  need  to maintain a flexible but familiar approach to social work practice once the true impact  of  the  disaster  became  apparent,  and  the  importance  of  strong  and ongoing communication internally and externally to the organisation.</t>
  </si>
  <si>
    <t>Hodges 2021</t>
  </si>
  <si>
    <t>Use of Rapid Antigen Testing for SARS-CoV-2 in Remote Communities - Yukon-Kuskokwim Delta Region, Alaska, September 15, 2020-March 1, 2021</t>
  </si>
  <si>
    <t>Use of Rapid Antigen Testing for SARS-CoV-2 in Remote Communities — Yukon-Kuskokwim Delta Region, Alaska, September 15, 2020–March 1, 202</t>
  </si>
  <si>
    <t>Hodges</t>
  </si>
  <si>
    <t>Remote communities in Alaska</t>
  </si>
  <si>
    <t>To evaluate the impact of implementing antigen testing, YKHC reviewed the results of 54,981 antigen and molecular tests for SARS-CoV-2 per-formed in the Yukon-Kuskokwim Delta during September 15, 2020–March 1, 2021.</t>
  </si>
  <si>
    <t>ecological study</t>
  </si>
  <si>
    <t>Reviewed test results and TOR - authors called it an ecological study</t>
  </si>
  <si>
    <t>Remote Alaska villages</t>
  </si>
  <si>
    <t>intro of rapid Ag tests</t>
  </si>
  <si>
    <t>To provide more timely test results and isolation of cases, the Yukon Kuskokwim Health Corporation (YKHC) introduced Abbott BinaxNOW COVID-19 Ag rapid antigen test (BinaxNOW) on November 9, 2020, in the rural Yukon-Kuskokwim Delta region in southwestern Alaska.</t>
  </si>
  <si>
    <t>Introduction of rapid, point-of-care testing was followed by a more than threefold Reduction in daily SARS-CoV-2 case rates during approximately 1 month before the introduction of COVID-19 vaccination. These findings indicate that point-of-care rapid antigen testing can be a valuable tool in reducing turnaround times in rural communities where local access to laboratory-based nucleic acid amplification testing (NAAT) is not readily available and could thereby reduce transmission by facilitating rapid isolation of infected persons, contact tracing, and implementation of local mitigation strategies</t>
  </si>
  <si>
    <t>The median turnaround time for SARS-CoV-2 test results decreased by &gt;30%, from 6.4 days during September 15–November 8, 2020, to 4.4 days during November 9, 2020–March 1, 2021 (p&lt;0.001). Daily incidence decreased 65% after the introduc-tion of BinaxNOW, from 342 cases per 100,000 population during the week of November 9 to 119 during the week of December 13 (p&lt;0.001).</t>
  </si>
  <si>
    <t>antigen tests have a higher false negative rate for the presence of virus than most molecular diagnostic tests (7). This might have led to lower detection of cases, particularly among asymptomatic persons, because symptomatic persons who received a negative test result were typically retested in 3 days. Moreover, one of the unanticipated challenges of relying on rapid point-of-care antigen testing was that persons frequently mistook a negative antigen test result as an indication that they no longer needed to isolate until serial repeat testing was completed. Third, not all persons who had a negative antigen test result were retested, which might have decreased the false-negative error rate.</t>
  </si>
  <si>
    <t>The findings from this ecologic study indicate that introduc-tion of rapid point-of-care antigen testing in remote villages and other community settings allowed for same-day identifi-cation of infected persons, which in turn facilitated prompt isolation, contact tracing, and quarantine of close contacts. The use of rapid antigen testing also allowed for implementation of early public health interventions that might have changed the trajectory of SARS-CoV-2 outbreaks occurring in the region, such as recommending specific and tailored prevention strategies to small communities.</t>
  </si>
  <si>
    <t>Hoerold 2021</t>
  </si>
  <si>
    <t>Healthcare professionals' perceptions of impacts of the Covid-19-pandemic on outpatient care in rural areas: a qualitative study</t>
  </si>
  <si>
    <t>Healthcare professionals’ perceptions of impacts of the Covid-19- pandemic on outpatient care in rural areas: a qualitative study</t>
  </si>
  <si>
    <t>Hoerald</t>
  </si>
  <si>
    <t>To explore how primary and secondary care HCPs in a rural area in Germany experienced their work during the pandemic and what health-related outcomes they perceived in their patients. In this context, we also examined the impact on access to and utilization of healthcare and working conditions</t>
  </si>
  <si>
    <t>Interviews with health care providers</t>
  </si>
  <si>
    <t>28 HCPs (15 family physicians, 7 cardiologists, and 6 non-physician assistants, 12 female)</t>
  </si>
  <si>
    <t>Experience of HCP of the impact of COVID-19 on rural outpatient health care services and responses</t>
  </si>
  <si>
    <t>How primary and secondary care HCPs in a rural area in Germany experienced their work during the pandemic; what health-related outcomes they perceived in their patients, and the impact on access to and utilization of healthcare and working conditions</t>
  </si>
  <si>
    <t xml:space="preserve"> Rural HCPs experienced impacts on access to and utilization of healthcare, working conditions and health-related outcomes. Health policy should create a framework for healthcare to support outpatient care in rural areas with a looming undersupply of primary and secondary care in order to maintain healthcare and reduce pandemic impacts</t>
  </si>
  <si>
    <t>HCPs experienced fewer consultations as well as cancellations by hospitals and secondary care physicians, especially at the beginning of the Covid-19 pandemic, while they continued throughout to provide outpatient care.They quickly adopted changes in practice organisation and healthcare provision. There was a shift towards telephone consultations, home visits as well as unconventional consultations e.g. through the practice window. Family physicians used personal relationships to support utilization of healthcare and to avoid health-related effects.</t>
  </si>
  <si>
    <t>Social tension and burden seemed to interact with a perceived lack of preparedness, the pandemic-related changes in their working condition as well as access to and utilization of healthcare. Chronic disease monitoring was postponed, which could have consequences in the course of disease of patients. HCPs experienced effects on patients’ psychological well-being.</t>
  </si>
  <si>
    <t>Future   work   could summarize or continue to explore the results of HCP studies in rural areas related to the experience of the COVID-19 pandemic</t>
  </si>
  <si>
    <t>Hossain 2022</t>
  </si>
  <si>
    <t>Effectiveness of contact tracing in the control of infectious diseases: a systematic review</t>
  </si>
  <si>
    <t>Hossain</t>
  </si>
  <si>
    <t>Other: Systematic review including many countries</t>
  </si>
  <si>
    <t xml:space="preserve"> to determine the effectiveness of contact tracing in the control of communicable illness</t>
  </si>
  <si>
    <t>Systematic review</t>
  </si>
  <si>
    <t>Contact tracing in the control of COVID-19 and other infectious disease outbreaks. A wide range of tracing strategies (including phone calls, text messaging, and household contact tracing) and personnel involved with the contact tracing (ranging from public health specialists to volunteers)</t>
  </si>
  <si>
    <t>47 studies met the inclusion criteria: six were focused on COVID-19. 29 (72·5%) of the 40 studies evaluating the effect of provider-initiated contact tracing, including four (66·7%) of six COVID-19 studies, found contact tracing interventions were associated with improvements in case detection, forward transmission, or disease incidence., Lessons from existing studies, such as the importance of ensuring privacy for contacts during tracing, and leveraging technology to increase tracing rates, can help to inform existing programmes for COVID-19 and other diseases</t>
  </si>
  <si>
    <t>Among studies of contact tracing for COVID-19, four of six studies reported notable reductions in cases,20,25 R0,21or Rt24 after provider-initiated contact tracing efforts, suggesting that such programmes can have effectiveness in mitigating disease spread</t>
  </si>
  <si>
    <t>the heterogeneity of approaches and the fact that most studies used observational designs limit our ability to understand how, where, and when to deploy this public health tool most effectively when disease control is the objective.hese six studies do not capture how tracing speed or completeness influence success, and such parameters are likely to be important for disease control when pre-symptomatic onward transmission occurs. The 6 COVID-19 studies also do not quantify how tracing feasibility and effectiveness might change as cases exceed a contact tracing workforce or laboratory testing capacity</t>
  </si>
  <si>
    <t>the existing evidence base does not fully answer how parameters such as speed or completeness of contact tracing affect success, and how effectiveness might change in the event of case numbers exceeding health system capacity. No rural subanalysis although some studies were in rural settings</t>
  </si>
  <si>
    <t>more evidence is needed to understand how to optimise the effectiveness of contact tracing for infectious diseases control across a range of settings and contexts. Large-scale comparative studies of contact tracing that clearly specify approach and measure factors such as contact tracing speed and completeness would aid in decision making over resource allocation</t>
  </si>
  <si>
    <t>Houessou 2021</t>
  </si>
  <si>
    <t>The Effects of the COVID-19 Pandemic on Food Security in Rural and Urban Settlements in Benin: Do Allotment Gardens Soften the Blow?</t>
  </si>
  <si>
    <t>The Effects of the COVID-19 Pandemic on Food Security in rural and Urban Settlements in Benin: Do Allotment Gardens Soften the Blow?</t>
  </si>
  <si>
    <t>Houessou</t>
  </si>
  <si>
    <t xml:space="preserve">Benin </t>
  </si>
  <si>
    <t>To analyze the impact of the COVID-19-related lockdown effects on the food security of urban and rural populations. To elucidate the role of allotment gardens on food security in urban areas.</t>
  </si>
  <si>
    <t>The study involves a survey and a policy dialogue.</t>
  </si>
  <si>
    <t xml:space="preserve">The research covered four municipalities of Southern Benin: Allada, Cotonou, Zog-bodomey and Dangbo. </t>
  </si>
  <si>
    <t xml:space="preserve">Coping strategies and solutions; the role of allotment gardens </t>
  </si>
  <si>
    <t>In general, the respondents regularly or occasionally had access to their farms during the cordon sanitaire period. Except for rural producers outside the cordon who visited their farms on average three days a week, the other groups had five or six days of visits a week.</t>
  </si>
  <si>
    <t>The pandemic has affected the food security pillars (availability, accessibility, utilization, and stability) in both rural and urban areas, within and outside the cordon sanitaire.  The steepest decline was observed among respondents who live inside the cordon sanitaire, where rural producers and urban inhabitants without access to allotment gardens were hit hard. Increased food prices, disruptions in food logistics, and inability to work due to movement restrictions were most frequently indicated as reasons for the decline. Access to allotment gardens effectively supported households in mitigating the effects of the COVID-19 pandemic on the food crisis.</t>
  </si>
  <si>
    <t>access to allotment gardens effectively supported households in mitigating the effects of the COVID-19 pandemic on the food crisis.</t>
  </si>
  <si>
    <t xml:space="preserve"> poor urban citizens without a garden were worse off in lockdown</t>
  </si>
  <si>
    <t>There is a need for operating a transition to sustainable food systems that promote local food supply chains and provide urban dwellers with fresh and healthy food in cities</t>
  </si>
  <si>
    <t>recommend that government and non-government aid measures, now and in the future, improve the allocation to the poor whose already dire situation is seriously affected by the COVID-19 pandemic and who will benefit most from direct assistance</t>
  </si>
  <si>
    <t>Hsiao 2021</t>
  </si>
  <si>
    <t>Disparities in Telemedicine Access: A Cross-Sectional Study of a Newly Established Infrastructure during the COVID-19 Pandemic</t>
  </si>
  <si>
    <t>Hsiao</t>
  </si>
  <si>
    <t>Madison, Wisconsin</t>
  </si>
  <si>
    <t>to understand telemedicine utilization patterns after a widespread deployment to identify potential disparities exacerbated by expanded telemedicine usage</t>
  </si>
  <si>
    <t>A total of 197,076 unique individuals (504,464 visits) were eligible for inclusion</t>
  </si>
  <si>
    <t>Adults who scheduled outpatient visits between June and August 2020</t>
  </si>
  <si>
    <t xml:space="preserve">Telemedicine utilization </t>
  </si>
  <si>
    <t>Rural patients were older (51[24]vs.45[24],p&lt;0.001) and less likely to have activated their patient portal (54 vs. 75%,p&lt;0.001). Differences existed between urban and rural patients in ADI distribution–a larger proportion of rural patients lived in neighborhoods of greater disadvantage. Rural patients were less likely to have local HMO/commercial listed as payer and more likely to have Medicare. Rural patients comprised 17% of total visits, 15% of video visits, 21% of audio visits, and 18% of in-person visits (p&lt;0.001). Utilization of telemedicine type differed, with rural patients less likely than urban patients to use video (17 vs. 25%,p&lt;0.001) and more likely to use audio (23 vs. 17%,p&lt;0.001). For the telemedicine (video or audio vs. in-person) outcome, rural RUCC, self-pay/uninsured status, Hispanic/Latino ethnicity, Black/African American or Asian race and increasing CCI were negatively associated with having any telemedicine visit.
In the subgroup of patients with rural residence based on RUCC codes (4–9), increasing age and CCI, and Hispanic/Latino ethnicity were negatively associated with having a video visit, while Medicare as payer and patient portal activation were positively associated. In this population, Black/African American race, Hispanic/Latino ethnicity, and increasing CCI were negatively associated with having any telemedicine visit, while Medicare payer, American Indian/Alaskan Native or Asian race, and patient portal activation were positively associated.</t>
  </si>
  <si>
    <t>Rural, uninsured individuals of Asian and Black/AfricanAmerican race, and Hispanic/Latino ethnicity were all significantly less likely to have a video visit and to use telemedicine in general. The effects of Black/African American race and Hispanic/Latino ethnicity persisted within the rural subgroup.</t>
  </si>
  <si>
    <t>Future areas of study should focus on refining analysis by subspecialty services and delving further into utilization patterns. Additional studies quantifying effects on health outcomes and costs as a result of widespread implementation of telemedicine also will be informative.</t>
  </si>
  <si>
    <t>Huang 2021</t>
  </si>
  <si>
    <t>Social Innovation for Food Security and Tourism Poverty Alleviation: Some Examples From China</t>
  </si>
  <si>
    <t xml:space="preserve"> Huang</t>
  </si>
  <si>
    <t xml:space="preserve"> To examine the food industry in rural China to establish how it conducts social innovation in food production and distribution to facilitate social development and mitigate poverty</t>
  </si>
  <si>
    <t>Farmers</t>
  </si>
  <si>
    <t xml:space="preserve">small-scale farmers across rural China </t>
  </si>
  <si>
    <t>Tourism Poverty Alleviation</t>
  </si>
  <si>
    <t>social innovations /responses include increasing smallholder farmers’ connectivity gap with urban markets, improving digital social innovation and E-agriculture in support of the Belt and Road Initiative (BRI), establishing a community-supported agriculture model, embracing artificial intelligence (AI) and blockchain technology, and achieving social innovation by optimizing waste prevention strategies through the Food Use for Social Innovation by Optimizing Waste Prevention Strategies (FUSIONS) project.</t>
  </si>
  <si>
    <t>innovation hubs have been effective in giving young innovators in China an opportunity to brainstorm and come up with solutions aimed at addressing smallholder farmers’ connectivity gap with urban markets. digital social innovation and E-agriculture in support of the BRI have been effective in addressing the food and poverty issues affecting rural China. community-supported agriculture models are essential in promoting green ecological agriculture and mitigating food insecurity and poverty. blockchains are an effective social innovation within the food industry that helps in mitigating food insecurity and poverty in rural China. the FUSIONS project has played an essential role in helping China develop and implement social innovations aimed at strengthening its food productions and distribution systems across rural areas.</t>
  </si>
  <si>
    <t>poor people in these rural regions lack the sufficient knowledge necessary to increase their nutrition and health outcomes. Additionally, topographical conditions create unique challenges in the development and maintenance of transportation facilities. These and other problems have a significant negative impact on the overall food insecurity in rural China, a situation that is expected to continue unless major social innovations are made.</t>
  </si>
  <si>
    <t>The need to formulate additional social innovations will help respond to the numerous uncertainties within the current industrial food system</t>
  </si>
  <si>
    <t>future analyses are needed on comparative discussions across different countries in the world that have the same situation as that of urban China</t>
  </si>
  <si>
    <t>Food security and poverty are interlinked, thus, social innovations within the food industry must be focused on mitigating both issues rather than forcing on one, especially in a special global situation of pandemics</t>
  </si>
  <si>
    <t>Huang 2022</t>
  </si>
  <si>
    <t>Midwest rural-urban disparities in use of patient online services for COVID-19</t>
  </si>
  <si>
    <t>Midwest rural-urban disparities in use of patient online services forCOVID-19</t>
  </si>
  <si>
    <t>Huang</t>
  </si>
  <si>
    <t>Article is looking at urban and rural disparities in patient portal messaging use for covid-19</t>
  </si>
  <si>
    <t>To characterize urban-rural 
disparities in patient portal messaging utilization for COVID-19, and, of those who used the portal during its early stage in the Midwest</t>
  </si>
  <si>
    <t>They collected over 1 million portal messages generated by midwestern Mayo Clinic patients from February to August 2020. Analyzed patient-generated messages (PGMs) on COVID-19 by urban rural locality and incorporated patients’ sociodemographic factors into the analysis.</t>
  </si>
  <si>
    <t>Rural populations experiencing barriers to accessing smartphones, internet, the use of digital technique compared to urban patients</t>
  </si>
  <si>
    <t>Rural culture leads to special barriers to accessing care, including avoidance of asking for help and lack of social support, but also facilitators to care access, such as resilience.</t>
  </si>
  <si>
    <t>Clinical care</t>
  </si>
  <si>
    <t>Online portal enabling access to information on COVID-19 care</t>
  </si>
  <si>
    <t>The patient portal gives patients convenient access to personal health information and enables timely communications with their providers for various medical issues via portal messaging. Specifically, patients could access to their health information (eg, clinical visits, lab test results, medications, and dis-charge summaries)at anytime from anywhere 
with Internet connection through a web browser or mobile-app.</t>
  </si>
  <si>
    <t>Patient-generated-messages(PGMs) has a significant function in the patient portal is patient clinician secure messaging, which enables patients and clinicians to timely communicate on a wide spectrum of issues.
With the functionalities of the patient portals, during the pandemic, patients can receive educational information on COVID-19 preventive care measures.</t>
  </si>
  <si>
    <t>Online patients services for COVID-19.
During the pandemic, patientscan receive educational information on COVID-19 preventive care measures. Additionally, patients can access express care online(E-visit) for COVID-19 symptom assessment by an advanced practice provider, send and receive secure messages related to their COVID-19 diagnostic tests and test results. Patients may interact with their providers about their care plan and seek support from them on the health care issues, such as mental health conditions due to COVID-19 via portal messaging.</t>
  </si>
  <si>
    <t>COVID-19-related care, the ratio of portal messages between urban and rural patients was even larger(1.71-1.84), suggesting that rural patients had sent fewer messages 
for COVID-19 diagnosis and treatment than urban patients. This 
finding is consistent with recent studies that when compared to urban regions COVID-19 testing was far lower and disproportionately fewer positive cases were reported in rural regions.
Further disparities were observed for care access as the frequent senders of COVID-19-related messages among rural patients were 40+ years old, women, married, and White. These data suggest that efforts to address virtual healthcare access among men and minority rural populations are warranted.
Another key finding is that among those who do access care online for COVID-19, the reasons were quite different among rural compared with urban patients. These reasons included anxiety and social isolation.</t>
  </si>
  <si>
    <t>This study adds new information on patient use of online services for COVID-19 related care by rural-urban locality in a Mid-western sample.
The findings indicate that there are disparities in rural patients use of the online services for COVID-19-related care. These disparities are important to address because rural patients have barriers to accessing care in person due to geo-graphical distance and extended travel 
to facilities.</t>
  </si>
  <si>
    <t>The ratio of COVID-19 related messages sent by urban patients and rural patients was1.69,which was significantly higher than that (1.43) of general portal messages. For the COVID-19related care, the ratio of portal messages between urban and rural patients was even larger(1.71-1.84), suggesting that rural patients had sent fewer messages for COVID-19 diagnosis and treat-ment than urban patients.</t>
  </si>
  <si>
    <t>People in rural areas 
are particularly vulnerable to 
severe outcomes from COVID-19 infection due to their demographics and lack of healthcare resources. Rural culture leads to special barriers to accessing care, including avoidance of asking for help and lack of social support, but also facilitators to care access, such as resilience.</t>
  </si>
  <si>
    <t>Because rural patients who sent messages were more likely to address healthcare issues related to COVID-19, including social isolation and anxiety, future work could tailor educational content specific to rural populations to engage them in healthcare access via the portal. Additional research could assess rural cultural norms, barriers, and facilitators to portal adoption and use. These efforts would be useful for the COVID-19 related care but also provide insights into improving equity in rural patient care access and delivery for other health issues, 
and any future infectious diseases or pandemics. .</t>
  </si>
  <si>
    <t>Hughes 2021</t>
  </si>
  <si>
    <t>An examination of telehealth policy impacts on initial rural opioid use disorder treatment patterns during the COVID-19 pandemic</t>
  </si>
  <si>
    <t>Hughes</t>
  </si>
  <si>
    <t>Other: United States and Canada</t>
  </si>
  <si>
    <t>The Appalachian Mountains run along the USA and Canada.</t>
  </si>
  <si>
    <t xml:space="preserve">To explore changes associated with the telehealth policy changes in terms of the patient population seen for MOUD ( medications for opioid use disorder), access to MOUD services for rural patients, overall MOUD clinic volume, and changes to the provision of MOUD. </t>
  </si>
  <si>
    <t>Patients who access medications for opioid use disorder</t>
  </si>
  <si>
    <t>The Drug Enforcement Agency (DEA) and Substance Abuse and Mental Health Service Administration (SAMHSA) made guideline changes that allowed buprenorphine induction via telehealth(including by phone)and waived the Ryan Haight Act’s in-person visit requirement for prescribing controlled substances.</t>
  </si>
  <si>
    <t>The patterns of MOUD care utilization we observed during this period suggest that these policy changes may have improved, or at least maintained, access to MOUD and demonstrate the potential effectiveness of telehealth for MOUD.</t>
  </si>
  <si>
    <t>Total MOUD visits increased during COVID(436 prevs. 581 post, p&lt;0.001), while overall new patient visits remained constant (33 prevs. 29 post, p=0.755). The clinic’s overall catchment area increased in size, with new patients coming primarily from rural areas.</t>
  </si>
  <si>
    <t>Slow or inconsistent internet and even limited cellular coverage may have prevented improved access. The lack of privacy from household members during telehealth visits may discourage patients from disclosing or seeking help for sensitive issues such as intimate partner violence.</t>
  </si>
  <si>
    <t>The study was purely a quantitative study without direct information from patients about their reasons for attending or not attending telehealth visits and their perceptions of it. There was no measure of the quality or patient satisfaction with different modalities of care. There has not been sufficient passage of time to establish if new patients enrolled during this time will be retained in care long-term. The COVID-19 pandemic resulted in a myriad of deleterious effects that were simultaneous, multifaceted, and widespread. As such, there are almost assuredly confounding factors that impacted who sought and received MOUD services. Telehealth visits also do not address known barriers to filling buprenorphine products at rural pharmacies, further complicating the impact these policy changes may have had.</t>
  </si>
  <si>
    <t>Future studies should examine patient satisfaction measures and use qualitative data collection to examine the experiences of people in rural areas who did and did not enroll in telehealth MOUD for the first time during the pandemic. Future studies should also seek to evaluate the impacts of COVID-19 on MOUD services over a longer period of time. Future studies should strive to examine changes in MOUD access at the population level where the generalized impacts of COVID-19 can be better controlled.</t>
  </si>
  <si>
    <t>Hui 2021</t>
  </si>
  <si>
    <t>Modelling testing and response strategies for COVID-19 outbreaks in remote Australian Aboriginal communities</t>
  </si>
  <si>
    <t>Modeling testing and response strategies for COVID-19 outbreaks in remote Australian Aboriginal communities</t>
  </si>
  <si>
    <t>Hui</t>
  </si>
  <si>
    <t xml:space="preserve">To examine the use of modeling to inform optimal public health response range of strategies for case finding, quarantining of contacts, testing, and lockdown </t>
  </si>
  <si>
    <t xml:space="preserve">Remote Australian Aboriginal and Torres Strait Islander communities </t>
  </si>
  <si>
    <t xml:space="preserve">strategies for case finding, quarantining of contacts testing, and lockdown </t>
  </si>
  <si>
    <t>An individual-based simulation model represented SARS-CoV2 transmission in communities ranging from 100 to 3500 people, comprised of large, interconnected households. A range of strategies for case finding, quarantining of contacts, testing, and lockdown were examined, following the silent introduction of a case.</t>
  </si>
  <si>
    <t>Quarantine of close contacts, defined by extended household membership, can reduce peak infection prevalence from 60 to 70% to around 10%, but subsequent waves may occur when community mixing resumes. Exit testing significantly reduces ongoing transmission. Concurrent lockdown of non-quarantined households for 14 days is highly effective for epi-demic control and reduces overall testing requirements; peak prevalence of the initial outbreak can be constrained to less than 5% and the final community attack rate to less than 10% in modeled scenarios. Lockdown also mitigates the effect of a delay in the initial response. Compliance with lockdown must be at least 80–90%, however, or epidemic control will be lost</t>
  </si>
  <si>
    <t>A SARS-CoV-2 outbreak will spread rapidly in remote communities. Prompt case detection with quarantining of extended-household contacts and a 14day lockdown for all other residents, combined with exit testing for all, is the most effective strategy for rapid containment. Compliance is crucial, underscoring the need for community-supported, culturally sensitive responses</t>
  </si>
  <si>
    <t xml:space="preserve"> Other than household structure, ‘real-world’ mixing opportunities such as schools and workplaces have not been explicitly included</t>
  </si>
  <si>
    <t>Throughout an outbreak, community trust must be preserved in order to maximize compliance; in particular, the historical context and consequent sensitivities regarding enforced lockdowns in remote Aboriginal communities must be kept foremost in mind in the design and implementation of such strategies</t>
  </si>
  <si>
    <t>Humeyestewa 2021</t>
  </si>
  <si>
    <t>COVID-19 response by the Hopi Tribe: impact of systems improvement during the first wave on the second wave of the pandemic</t>
  </si>
  <si>
    <t>Humeyestewa</t>
  </si>
  <si>
    <t>To discuss the timeline of the outbreak and response on the Hopi reservation in two phases: from mid-March to mid-August 2020 (first wave), during which the Hopi Tribe collaborated with federal partners to strengthen public health systems and response infrastructure, and from mid-August 2020 to mid-November 2020 (second wave), when these systems were tested by rising cases during the second wave seen across the USA in autumn 2020.</t>
  </si>
  <si>
    <t>The Hopi experience, among others (notably the experiences of indigenous populations in Australia and Canada), underlines the importance of relevant and timely epidemiological data, culturally specific health communications and response plans that are tailored to the cultural context and developed by and for the indigenous community</t>
  </si>
  <si>
    <t xml:space="preserve"> Operational support</t>
  </si>
  <si>
    <t>With the support of the CDC the Hopi incident management authority were able to oversee COVID-19 response</t>
  </si>
  <si>
    <t xml:space="preserve">Other: </t>
  </si>
  <si>
    <t>1. Implementing routine COVID-19 surveillance reporting;
2. Establishing the Hopi Incident Management Authority for rapid coordination and implementation of response activities across partners;
3. Implementing a community surveillance programme to facilitate early case detection and educate communities on COVID-19 prevention; 
4. Applying innovative communication strategies to encourage mask wearing, hand hygiene and physical distancing.</t>
  </si>
  <si>
    <t>1. Challenges among the Hopi tribe, many live in rural/frontier areas and may lack indoor plumbing, cell phone service, internet, transportation and nearby healthcare facilities. Another key IPC-related challenges was isolation and quarantine in the multigenerational households common among Hopi people.
2. Success- Collaborating with federal partners and communities to respond to the pandemic by implementing surveillance, response coordination and communication systems. These efforts of the tribal government, federal partners and community members resulted in a decrease in case trends and the observed break in community transmission in August. When the second wave hit them in September they were prepared and equipped to deal with the situation.</t>
  </si>
  <si>
    <t>The programmes, plans, partnerships and guide-lines put in place and strengthened in the early stages of the pandemic have proved useful in directing response activities and informing decisions during the second wave of cases on Hopi and also serve as a foundation towards improving the capacity of the Hopi public health system</t>
  </si>
  <si>
    <t>The remoteness of the Hopi reservation, residents must travel outside its borders to obtain certain goods and services, making the Hopi vulnerable to imported infection</t>
  </si>
  <si>
    <t>Not all Hopi access mass media on a regular basis, so in-person messaging and education from trusted community members are invaluable. Due to staffing challenges, CHAC canvasses did not proceed on a regular schedule through all villages until December 2020</t>
  </si>
  <si>
    <t>Epidemiological information and communications</t>
  </si>
  <si>
    <t>Ihrig 2021</t>
  </si>
  <si>
    <t>Home Low Vision Ocular Rehabilitation Telehealth Expansion Due to COVID-19 Pandemic</t>
  </si>
  <si>
    <t>Ihrig</t>
  </si>
  <si>
    <t xml:space="preserve"> Urban or rural areas of western New York </t>
  </si>
  <si>
    <t>To describe the use of telehealth to minimize delay in beginning low vision ocular rehabilitation services when diagnosed</t>
  </si>
  <si>
    <t>Ocular rehab services</t>
  </si>
  <si>
    <t>The use of telehealth to minimize delay in beginning low vision ocular rehabilitation services when diagnosed</t>
  </si>
  <si>
    <t>Expanding home low vision telerehabilitation servicesduring the COVID-19 pandemic noted an overall increase inVeterans who were able to access low vision optometry ser-vices utilizing CVT in their home when in-person serviceswere canceled. Home low vision ocular rehabilitation tele-health evaluations increased new patient workload from 0%during COVID-19 to 91% (51 home telehealth/56 total newpatients). This means 91% of new partially sighted or legallyblind Veterans did not have to delay beginning low visionoptometry rehabilitation services due to COVID-19</t>
  </si>
  <si>
    <t xml:space="preserve"> Adding home low vision ocular rehabilitation telehealth services increased access by providing an option to not delay Veterans who had access to connect virtually</t>
  </si>
  <si>
    <t>Utilizing low vision tele rehabilitation increases access as early as possible and enables Veterans who cannot travel to a specialty clinic the opportunity to prevent a potential decline in functional ability over time</t>
  </si>
  <si>
    <t>Ioannou 2021</t>
  </si>
  <si>
    <t>Factors associated with early receipt of COVID-19 vaccination and adherence to second dose in the Veterans Affairs healthcare system</t>
  </si>
  <si>
    <t>Factors associated with early receipt of COVID-19 vaccination and adherence to the second dose in the Veterans Affairs healthcare system</t>
  </si>
  <si>
    <t>Ioannou</t>
  </si>
  <si>
    <t>to determine factors independently associated with early COVID-19 vaccination and adherence to two-dose regimens</t>
  </si>
  <si>
    <t>persons receiving care in the Veterans Affairs(VA) healthcare system</t>
  </si>
  <si>
    <t>We identified the subset of these VA enrollees who received at least one dose of an approved COVID-19 vaccine by the VA, on or after the EUA date of each vaccine, between December 11, 2020 (the date of EUA authorization for Pfizer-BioNTech) and March 9, 2021 (n=1,569,101). The type and date of each vaccine dose were ascertained from VA pharmacy records.VA employees, including health care providers eligible for vaccination at the earliest phase1a, were not included in the study</t>
  </si>
  <si>
    <t>We identified sociodemographic and clinical factors that may be used to target vaccination efforts and 
to further improve adherence to second vaccine dosing factors significantly associated with vaccination including older age, higher comorbidity burden, higher body mass index category, Black(vs. White)race (adjusted hazard ratio[AHR]1.19,95%CI1.19–1.20), Hispanic(vs. non-Hispanic) ethnicity(AHR1.12,95%CI1.11–1.13), urban(vs. rural) residence(AHR1.31,95%CI1.31–1.31), and geographical region, while I/AN race (vs.White), was associated with lower vaccination rate(AHR0.85,95%CI0.84–0.87). Among persons who received both doses of Moderna or Pfizer-BioNTech vaccines,95.3% received the second dose within±4days of the recommended date. Among persons who received the first vaccine dose, only 3.2% did not receive the second dose within 42 days for Pfizer versus 4.0% for Moderna(p&lt;0.001). Factors independently associated with a higher likelihood of missing the second dose included younger age(10.83%in18–50yovs.2.72%in70–75yo), AI/race, female sex, rural location, geographical region, and a prior positive test for SARS-CoV-</t>
  </si>
  <si>
    <t>Older age was associated with a dramatic reduction in the likelihood of missing the second dose from 10.83% in 18 to &lt;50year-olds to 2.72% in 75 to &lt;80 year-olds(AOR0.24,95%CI0.23–0.26) Compared to persons residing in rural areas, those living in urban areas were more likely to undergo vaccination (AHR1.31,95%CI1.31–1.31)</t>
  </si>
  <si>
    <t>AI/AN persons were both less likely to get vaccinated and less likely to receive the required second dose
the fact that rural 
areas were associated with lower use of Pfizer-BioNTech may be related to the more stringent cold storage requirements for Pfizer-BioNTech(-70C) versus Moderna(-20C</t>
  </si>
  <si>
    <t>Continued monitoring of vaccination uptake, type of vaccine used and adherence to dosing requirements will be necessary as vaccine efforts expand even further</t>
  </si>
  <si>
    <t>Ipe 2020</t>
  </si>
  <si>
    <t>Provision of COVID-19 Convalescent Plasma in a Resource-Constrained State</t>
  </si>
  <si>
    <t>Ipe</t>
  </si>
  <si>
    <t>Arkansas</t>
  </si>
  <si>
    <t>Arkansas is &gt;60% rural. No specific rural subanalysis conducted however.</t>
  </si>
  <si>
    <t>To describe the statewide collaborative response from hospitals, blood collectors, and the Arkansas Department of Health (ADH) to ensure that CCP was available in a resource-limited state</t>
  </si>
  <si>
    <t>Therapeutics</t>
  </si>
  <si>
    <t>Provision of COVID-19 convalescent plasma as a therapeutic option</t>
  </si>
  <si>
    <t>The statewide collaborative response from hospitals, blood collectors, and the Arkansas Department of Health (ADH) to ensure that CCP was available in a resource-limited setting</t>
  </si>
  <si>
    <t>The Arkansas Initiative, a statewide effort to ensure CCP for every patient in a resource-limited state, required careful coordination among key players. Collaboration and resource management was crucial to meet the demand of CCP products and potentially save lives</t>
  </si>
  <si>
    <t>Early contact tracing by ADH identified individuals who had come into contact with “patient zero” in early March. Within the first week, 32 patients tested positive for COVID-19. The first set of CCP collections occurred on 9 April 2020. Donors had to be triaged carefully in the initial period, as many had recently resolved their symptoms. From our first collections, with appropriate resource and inventory management, we collected sufficient CCP to provide the requested number of units for every patient treated with CCP in Arkansas.</t>
  </si>
  <si>
    <t>Very few known COVID-19 cases for donations - used contact tracing to identify further cases as potential donors.
The second donation-related issue was that many potential CCP donors did not have convenient access to a donation center. To mitigate this issue, mobile drives were held by one of the blood collectors to ensure the collection of CCP from donor clusters who had access issues and were present in more isolated parts of the state</t>
  </si>
  <si>
    <t>While the idea of the AR CCP EATP was good, it was difficult to implement this program throughout this resource-constrained state. Many hospitals interested in participating in the AR CCP EATP did not have resources such as in-house coordinators, legal advisors, or institutional review boards to review the study documents or guide the principal investigator through the legal, regula-tory, and on-boarding processes for the study.</t>
  </si>
  <si>
    <t>The study does not describe the effectiveness of CCP, nor refer to any studies which have been undertaken on the effectiveness of CCP.</t>
  </si>
  <si>
    <t>If there is evidence of effectiveness of CCP in managing COVID-19, consider keeping the study - if not, exclude</t>
  </si>
  <si>
    <t>Iqbal 2021</t>
  </si>
  <si>
    <t>Responding To The Covid 19 Pandemic In A Resource Constrained Country: The Case Of Pakistan</t>
  </si>
  <si>
    <t>Responding To The Covid 19 Pandemic In A Resource-Constrained Country: the case Of Pakistan</t>
  </si>
  <si>
    <t>Iqbal</t>
  </si>
  <si>
    <t xml:space="preserve"> To analyze the national response of Pakistan to the pandemic by critically analyzing the interventions taken at the community, health systems and multi-sectoral levels and identifying the response gaps</t>
  </si>
  <si>
    <t>Testing provided as part of National Plan for COVID-19</t>
  </si>
  <si>
    <t xml:space="preserve">  Interventions at Health systems-level Surveillance, Adequacy &amp; training of health professionals, health service delivery, Medicines and technology, solation &amp; quarantine; Interventions at the community level, Social distancing measures, Personal hygiene, self-isolation measures, Contact tracing,  Involvement of community leaders (religious scholars) , Community participation; interventions at multi-sectoral level, Lock-down procedures, Financial Sustainability</t>
  </si>
  <si>
    <t xml:space="preserve"> The fragile health system of Pakistan performed fairly well according to its ability - the bed capacity was expanded, health professionals’ capacity-building strategies were adopted, telemedicine was put into practice, indigenous production of required personal protective equipment started, testing  capacity  was  increased,  and  attempts  were  made  to  improve  the  surveillance mechanism</t>
  </si>
  <si>
    <t>strategies adopted at the community level proved inadequate. The severity of the disease was not communicated clearly to the public, religious leaders were not effectively on board,  social distancing measures were not strictly followed especially during religious festivities, and contact tracing was not extensively carried out especially in the rural areas - overall awareness of the community to COVID-19 remained low.  The  educational  institutions  were  closed  in  time  but  the  intermittent  lockdown procedures  and  easing  of  transport  restrictions  led  to the community  spread  of  the  virus</t>
  </si>
  <si>
    <t>information flowing from the district to provincial to federal level entertained urban bias and the cases from rural areas were under-represented. Pakistan has a huge shortage of health workforce in terms of number, distribution, and quality of training. The gravity of  Covid-19  was not communicated to the population from the beginning.).  The communication led to people taking the situation lightly and continuing the routine activities without taking proper precautions. contact  tracing  was  rigorously  started  but could not produce the desired results, especially in a rural area</t>
  </si>
  <si>
    <t>Overall,  Pakistan’s performance has been acceptable,  but community engagement and participation need to be improved.The policy makers need to work on  improving  community  engagement  and participation  in  combatting  COVID. Telemedicine has been in place to provide health consults  for  COVID-19  patients  but  needs  to  be ramped up . The  health  systems  and  hospitals’  preparedness, mitigation  and  response  to  disasters  needs  to  be strengthened for future outbreaks and pandemics.</t>
  </si>
  <si>
    <t>Isaac 2021</t>
  </si>
  <si>
    <t>The burden of COVID-19 infection in a rural Tamil Nadu community</t>
  </si>
  <si>
    <t>Isaac</t>
  </si>
  <si>
    <t xml:space="preserve">To examine the burden of infection in a rural population of the Vellore district, Tamil Nadu. </t>
  </si>
  <si>
    <t>PCR-testing program for symptomatic patients—testing was offered to 350 individuals, and household members of test-positive cases were offered antibody testing. We also undertook two COVID-19 seroprevalence surveys</t>
  </si>
  <si>
    <t>PCR-testing program for symptomatic patients—testing was offered to 350 individuals, and household members of test-positive cases were offered antibody testing. We also undertook two COVID-19 seroprevalence surveys in the same community, amongst 701 randomly-selected individuals</t>
  </si>
  <si>
    <t>Individuals who received this information and thought that they may have COVID-19-related symptoms were invited to attend a ‘fever clinic’ at RUHSA where they completed a screening questionnaire. Those who met the criteria were offered PCR-testing, and if they tested positive were classified as (1) Minor—home quarantined and didn’t receive oxygen or whose admission period was uneventful, (2) Moderate—patients who required admission with oxygen support but not ICU care or (3) Severe—those who required oxygen and ICU CARE</t>
  </si>
  <si>
    <t>Monitoring</t>
  </si>
  <si>
    <t>The COVID-19 pandemic is having a significant impact on lower-income, rural communities in India. We’ve shown that a simple approach using community health workers, a screening instrument, and a community-based testing clinic can readily identify COVID-19 infections in a rural population</t>
  </si>
  <si>
    <t>a simple approach using community health workers, a screening instrument, and a community-based testing clinic can readily identify COVID-19 infections in a rural population</t>
  </si>
  <si>
    <t>The household seroprevalence study was limited by the poor response—we found a general reluctance for asymptomatic household members to provide samples, possibly relating to stigma from the illness. I</t>
  </si>
  <si>
    <t>While our data sug-gest low rates of death and severe illness, it is vital that ongoing efforts to control the pandemic do not overlook these vulnerable populations. It is also important to examine whether available data are capturing the full impact of the disease in groups that may not be adequately represented in existing studies in India—such as the elderly, and those with multiple co-morbidities</t>
  </si>
  <si>
    <t>Ongoing monitoring through seroprevalence surveys will help in predicting future patterns of the pandemic in rural communities</t>
  </si>
  <si>
    <t>Islam 2021</t>
  </si>
  <si>
    <t>Stigma and misconceptions in the time of the COVID-19 pandemic: A field experiment in India</t>
  </si>
  <si>
    <t xml:space="preserve">Islam </t>
  </si>
  <si>
    <t>64% of the sample reside in a rural area</t>
  </si>
  <si>
    <t>To examine whether the provision of accurate and focused information about COVID-19 from a reliable source can reduce stigmatization</t>
  </si>
  <si>
    <t>Pre and post-intervention surveys were also conducted</t>
  </si>
  <si>
    <t xml:space="preserve">. </t>
  </si>
  <si>
    <t>Infodemic management</t>
  </si>
  <si>
    <t>examines whether the provision of accurate and focused information about COVID-19 from a reliable source can reduce stigmatization and misconception</t>
  </si>
  <si>
    <t xml:space="preserve"> the geographic distribution of infection rates relative to the geographic distribution of stigmatized groups</t>
  </si>
  <si>
    <t>The brief contained information about (i) the infection transmission and prevention mechanisms</t>
  </si>
  <si>
    <t>In our intervention, we randomly assigned participants to a treatment group that received by phone an information brief about COVID- 19 and a control group that did not. We relied on direct communication via phone because mobile phone penetration in India is very high but smartphone ownership is low (Siddique et al., 2020). The brief contained information about (i) the infection transmission and prevention mechanisms; (ii) the Ministry of Health &amp; Family Welfare’s (MoHFW) guidelines to address social stigma associated with COVID-19; and (iii) the geographic distribution of infection rates relative to the geographic distribution of stigmatized groups</t>
  </si>
  <si>
    <t>We find that the information brief decreases stigmatization of COVID-19 patients and certain groups such as religious minorities, lower-caste groups, and frontline workers (healthcare, police), and reduces the belief that infection cases are more prevalent among certain marginalized social and economic groups (Muslims, low caste, rural-poor population</t>
  </si>
  <si>
    <t>We provide suggestive evidence that improved knowledge about the prevention and transmission of COVID-19 and reduced stress about the disease are important channels for the reduction in stigmatization. intervention improves mental health and reduces stress and anxiety substantially, we find a substantial improvement in life satisfaction for the treated group.</t>
  </si>
  <si>
    <t>lack of knowledge and presence of stress is an important underlying root cause of stigma toward COVID-19 patients and marginalized groups.</t>
  </si>
  <si>
    <t>policies that aim to curb COVID-19 stigma should target these two factors (lack of knowledge and presence of stress) to improve the well-being of stigmatized individuals</t>
  </si>
  <si>
    <t>This suggests that policies that aim to curb COVID-19 stigma should target these two factors to improve the well-being of stigmatized individuals. This is a matter that we believe deserves further academic and policy attention</t>
  </si>
  <si>
    <t>Islam-Maruf 2021</t>
  </si>
  <si>
    <t>Portable Health Clinic as a Telemedicine System with Appropriate Technologies for Unreached Communities</t>
  </si>
  <si>
    <t xml:space="preserve">Portable Health Clinic as a Telemedicine System with Appropriate Technologies for Unreached Communities </t>
  </si>
  <si>
    <t>Islam-Maruf</t>
  </si>
  <si>
    <t xml:space="preserve">To assess a Portable Health Clinic as a Telemedicine System with Appropriate Technologies for Unreached Communities </t>
  </si>
  <si>
    <t>All groups requiring Primary health care</t>
  </si>
  <si>
    <t>Portable health clinic with testing capacity</t>
  </si>
  <si>
    <t>Screening for NCDs and some communicable diseases</t>
  </si>
  <si>
    <t>The basic model of the PHC system includes the following four major components: (1) a set of medical sensors to be used for collecting patients’ health data, (2) an online server system for data storage and sharing with remote doctors, and (3) remote doctors for providing telemedicine service, and (4) a health worker (paramedics with 1-3 years diploma certificate) who collects the patients’ health data and coordinate with remote doctors for tele-consultancy when required</t>
  </si>
  <si>
    <t>This is the most recently added module to the PHC system. During the COVID-19 pandemic in 2020. This system has a triage function to accurately classify the suspected patients who are recommended for a PCR test [16]. This is believed to lower the testing cost and workload on the test center with limited resources while ensuring that the patients who require a test are subjected to the appropriate examination.</t>
  </si>
  <si>
    <t>The PHC for the COVID-19 system can also be used for the remote (or social distancing-based) treatment and follow-up of patients who are home quarantined for suspected or mild-positive COVID-19 infection</t>
  </si>
  <si>
    <t>The PHC system needs to use a number of small, lightweight, and low-cost medical sensors for its usability and sustainability. However, only a few such high-quality sensors are commercially available</t>
  </si>
  <si>
    <t xml:space="preserve"> although the PHC research team evaluates the products from different manufacturers and selects the best possible for the PHC system, there remains a concern about data accuracy</t>
  </si>
  <si>
    <t>This project conducted several surveys to obtain patient feedback. Mostly the village women liked this service because they could receive healthcare services in their homes. Although the village people can get primary care service from the public hospital free of cost, they prefer the PHC service because they can avail the service maintain privacy at an affordable price, and avoid long-distance travel to visit the nearest public hospitals in the sub-districts. Also, the village women are comfortable with the PHC service because most of the health workers are women and they feel easy to discuss their problems with them</t>
  </si>
  <si>
    <t>Jaffe 2020</t>
  </si>
  <si>
    <t>Health Inequalities in the Use of Telehealth in the United States in the Lens of COVID-19</t>
  </si>
  <si>
    <t>Jaffe</t>
  </si>
  <si>
    <t>Both rural and urban areas were sampled</t>
  </si>
  <si>
    <t>To provide a preliminary look at the telehealth  landscape and examine whether there  were health inequalities in the use of telehealth at the onset of the COVID-19 epidemic</t>
  </si>
  <si>
    <t>Using  the  US National Health and Wellness Survey (2015–2019) and  Komodo Health’s ‘‘payer-complete’’ claims data</t>
  </si>
  <si>
    <t xml:space="preserve"> Telehealth -Telemedicine serves to provide remote clinical service (ie, using technology to deliver health care at a distance). Telehealth is the component of telemedicine that provides ‘‘vital health   care   services   through   videoconferencing,   remote monitoring,  electronic  consults  and  wireless  communications’’ to patients.Tele-medicine and telehealth also were used as a critical part of the  COVID  response,  including  screening,  monitoring  at-home  patients,  triaging  at-risk  or  high-risk  patients,  and reducing health care provider burden by accessing quarantined HCP's.</t>
  </si>
  <si>
    <t>Substantial increases in telehealth use were observed during the onset of the COVID-19  pandemic in the United States, however,  regional disparities existed. (89.6%  sample lived  in  an  urban  area.) Although the hope of telehealth has been to reduce healthcare inequalities, especially in rural and low-income areas, the  current  study  shows  that  those  who  reside  in  rural compared  to  urban  areas  are  less  likely  to  use  telehealth.</t>
  </si>
  <si>
    <t>Access and use of digital technology have increased dramatically in the past decade and evidence suggests a greater interest in the use of new technologies for health care than otherwise  assumed</t>
  </si>
  <si>
    <t>Disparities  according  to  encounter  type  were observed  by  geographic  location  and  urban/rural  designation,  with, for example, 92.1% of telehealth visits from respondents  living  in  urban  areas  relative  to  88.5%  of  in-person  encounters  from  respondents  living  in  urban  areas(P=0.005). 
Persons living in urban areas were 54.3% more likely to have a telehealth encounter compared with those in rural areas  (P=0.004).</t>
  </si>
  <si>
    <t>Evidence-based  studies  of  the  effectiveness  of  telehealth  interventions  or  care  for  the  elderly  are  lacking and needed</t>
  </si>
  <si>
    <t>However, decreased use of telehealth is associated with are a deprivation.Southern  states,  in  particular,  have  the lowest median household income and highest percentage of people in poverty than these socioeconomic indicators in the 3 other US regions. Recent emergency FCC budget allocations  to  increase  broadband  coverage  in  rural  areas  to address these issues have been implemented;</t>
  </si>
  <si>
    <t>Jamieson 2021</t>
  </si>
  <si>
    <t>Responding to COVID-19 in South Africa - social solidarity and social assistance</t>
  </si>
  <si>
    <t>Responding to COVID-19 in South Africa – social solidarity and social assistance</t>
  </si>
  <si>
    <t xml:space="preserve">Jamieson </t>
  </si>
  <si>
    <t>To explore the social responses to COVID-19 policies</t>
  </si>
  <si>
    <t>drew on the findings from the National Income DynamicsStudy: Coronavirus Rapid Mobile Survey and projects that elicited children’s perspectives</t>
  </si>
  <si>
    <t>Social response to COVID-19</t>
  </si>
  <si>
    <t>Social safety nets such as cash transfers during COVID-19</t>
  </si>
  <si>
    <t>This study illustrates that social, economic and spatial impacts are variable and impinge on children’s lives differently. Spatial and gendered disparities in economic opportunity meant rural areas and women and children felt the greatest impact of the economic contraction; and even within urban areas stark economic disparities and therefore lockdown impacts between children in informal versus middle-class neighbourhoods.</t>
  </si>
  <si>
    <t>During pre-lockdown, over 60% of people in South Africa and 80% in rural areas were living in a grant-receiving households.. According to theDepartment of Social Development, the total number of food parcels distributed by governmentpartners up to the end of September was 1368,426, providing an estimated 6842,130 people foodfor two weeks (briefing to Parliament, 16 October 2020)</t>
  </si>
  <si>
    <t>Despite this support, a third of all children lived below the food poverty line, but again there are stark differences between urban (20%) and rural areas (52%) (Hall2019). Following the WHO guidelines in rural areas was difficult with lower access to water and sanitation - less than 2/3 of children living in rural communities have access to sanitation and only 19% of children living in traditional housing have water available on the property.Geography plays a big role too with ruralareas more affected by job losses than urban areas (Visagie and Turok2020). Whilst all areas experi-enced dramatic job losses at the beginning of lockdown, urban areas had started to recover by Junewhereas unemployment rates continued to increase between April and June in rural areas (Visagieand Turok2020). In short, pre-existing inequalities are being exacerbated.  Non-governmental organisations (NGOs), donors and faith-based organisations with assistance from provincial and local governments–tried to reach as many people as possible, they could not fill the gap left by the suspension of the school feeding programme (Seekings2020).To mitigate the impact on the economy, the South African government announced a rescue pack-age of over R500 billion ($2.9 bn) that contains three forms of social protection to protect livelihoods: social insurance, a social assistance programme of grants and localised social relief efforts–mainly food parcels. Initially, R50bn was allocated to increase existing grant payments and introduce a temporary COVID-19 grant for unemployed adults.</t>
  </si>
  <si>
    <t>Despite concerted efforts to reduce the socio-economic impacts of lockdown in South Africa, it was nearly impossible for the government to scale up huma-nitarian relief to support a whole diverse country in a short space of time. Fortunately, South Africa has a number of safety nets including a strong and vibrant civil society, a culture of ubuntu in communities, the school feeding programme and a comprehensive social assistance scheme.</t>
  </si>
  <si>
    <t>The global community must learn from the COVID crisis and build lasting safety nets that do not fail in times of crisis and, particularly in contexts with high levels of inequality, account for the spatial (alongside gendered, race, class and age) disparities that exist in relation to access to resources</t>
  </si>
  <si>
    <t xml:space="preserve"> These sources reveal that children living in socially and spatially diverse families and locations had different experiences. Vital safety nets include a strong civil society, a culture of ubuntu in rural and peri-urban communities, and the school feeding programme in low-income neighbourhoods. However, permanently raising the child support grant above the food poverty line would protect children during pandemics, mitigate against hunger and reduce the hidden inequalities that exist around access to food between urban and rural areas</t>
  </si>
  <si>
    <t>Jarab 2022</t>
  </si>
  <si>
    <t>Community pharmacists' willingness and barriers to provide vaccination during COVID-19 pandemic in Jordan</t>
  </si>
  <si>
    <t>Community pharmacists’ willingness and barriers to provide vaccination during COVID-19 pandemic in Jordan</t>
  </si>
  <si>
    <t>Jarab</t>
  </si>
  <si>
    <t xml:space="preserve">Jordan </t>
  </si>
  <si>
    <t>To evaluate community pharmacists’ willingness and barriers to provide vaccination in community pharmacy setting.</t>
  </si>
  <si>
    <t>Online survey of 201 pharmacists, 31% of whom worked in rural areas</t>
  </si>
  <si>
    <t>Pharmacists</t>
  </si>
  <si>
    <t>By community pharmacists</t>
  </si>
  <si>
    <t>Delivery of COVID-19 vaccinations by community pharmacists</t>
  </si>
  <si>
    <t>86.6% of the study pharmacists had high willingness level. Factors including male gender (OR: 6.10), working in chain pharmacy (OR: 8.98) and rural areas (OR: 4.31), moderate income (OR: 19.34) and less years of experience (OR:0.85) were significantly associated with increased barriers to provide the vaccine (P &lt; .05).</t>
  </si>
  <si>
    <t>Male pharmacists, pharmacists working in chain pharmacies or rural areas, pharmacists receiving salaries between 250 and 500 JD and those with less years of experience reported a significantly higher barriers level (OR: 6.10, 8.98, 4.31, 19.34 and 0.85 respectively).
Lack of authorization (91.6%), lack of collaboration with other healthcare professionals (85.6%), and lack of space for storage (74.1%) were the most common barriers to provide the vaccine. More than half of the pharmacists indicated that lack of ongoing training and workshops (53.2%), lack of time (55.7%), lack of private area to provide the vaccine (56.8%) and lack of reimbursement (61.1%) as additional barriers. Some pharmacists believed that concerns about patients’ safety (40.3%) and lack of patients’ demand (48.3%) could hinder the process of vaccination in community pharmacies</t>
  </si>
  <si>
    <t>Hence, further studies should be carried out to investigate the readiness of the patients to receive vaccination in community pharmacies</t>
  </si>
  <si>
    <t>Jenkins 2020</t>
  </si>
  <si>
    <t>The evolving role of family physicians during the coronavirus disease 2019 crisis: An appreciative reflection</t>
  </si>
  <si>
    <t>Jenkins</t>
  </si>
  <si>
    <t>Semi-rural training complex in the Garden Route district</t>
  </si>
  <si>
    <t>To reflect on the role of family physicians during the COVID-19 crisis</t>
  </si>
  <si>
    <t>Ten family physicians and family medicine registrars</t>
  </si>
  <si>
    <t>Role of family medicine practitioners</t>
  </si>
  <si>
    <t>The role of family physicians</t>
  </si>
  <si>
    <t>Reflection on the role of family physicians in the COVID-19 crisis in a semi rural district of South Africa</t>
  </si>
  <si>
    <t>The disruption has created opportunity for innovation.The roles of the family physician have been disrupted by an invisible enemy. Preventative care in a patient-centred, community-oriented approach is of critical importance, now more than ever. The governance of resources, such as masks, gloves and medicines, has global implications. The isolation, uncertainty and fears of patients and colleagues necessitate diligent self-care, mental healthcare and a renewed focus on caring for each other. The skills to reflect, communicate and share within our teams are being sharpened like never before</t>
  </si>
  <si>
    <t>Family physicians, with their skills set of clinical competence across all clinical disciplines, leadership skills of communication and collaboration within teams and viewing patients as part of families in communities, are ideally placed to respond appropriately to this crisis</t>
  </si>
  <si>
    <t>We need to innovate to prevent infection, promote health (including mental health), work closer with many more sectors of society, including social services, community volunteers, business sector, manage resources better and cooperate with the private health sector. A ‘new normal’ is setting in. A shift is happening from reactive curative care towards a more promotive, preventative community-based approach.</t>
  </si>
  <si>
    <t>Health workers as well as people in communities need a sense of agency (power to do), to have hope (believe in solutions), to connect more (with self, others and environment) and to appreciate intergenerativity (realising that everyone is part of a continuum of those that went before and those that are coming after).</t>
  </si>
  <si>
    <t>Jia 2021</t>
  </si>
  <si>
    <t>Association between mental health and community support in lockdown communities during the COVID-19 pandemic: Evidence from rural China</t>
  </si>
  <si>
    <t xml:space="preserve">Jia </t>
  </si>
  <si>
    <t>To examine Chinese rural residents’ mental health risks under emergency lockdown during the COVID-19 pandemic and investigates how the environmental, socioeconomic, and behavioral dimensions of community support affect mental health in this emergency context, and whether community support’s effectiveness depends on the strictness of lockdown measures implemented and the level of individual perceived COVID-19 infection risk.</t>
  </si>
  <si>
    <t>The study investigates how the environmental, socioeconomic, and behavioral dimensions of community support affect mental health in this emergency context</t>
  </si>
  <si>
    <t>This study examines Chinese rural residents’ mental health risk under emergency lockdown during the COVID-19 pandemic. It investigates how the environmental, socioeconomic, and behavioral dimensions of community support affect mental health in this emergency context</t>
  </si>
  <si>
    <t>The community cohesion dimension includes social order and neighborhood assistance.</t>
  </si>
  <si>
    <t>Chinese rural residents’ mental health risks under emergency lockdown during the COVID-19 pandemic and how the environmental, socioeconomic, and behavioral dimensions of community support affect mental health in this emergency context, and whether community support’s effectiveness depends on the strictness of lockdown measures implemented and the level of individual perceived COVID-19 infection risk.</t>
  </si>
  <si>
    <t>The results suggest that the COVID-19 pandemic and lockdown policies have negative psychological consequences, especially for rural females. The capacity for community production has the largest impact on reducing mental health risks, followed by the stability of basic medical services, community cohesion, housing condition, the stability of communication transportation supply, and the eco-environment.</t>
  </si>
  <si>
    <t>Community cohesion is more positively associated with respondents’ mental health under modest lockdown and higher perceived infection risk. At the same time, the basic medical service, communication, and transportation system are more helpful for respondents under strict lockdown and lower perceived infection risk</t>
  </si>
  <si>
    <t xml:space="preserve"> propose that more attention should be addressed to the psychological well-being of the rural residents with lockdown experiences during and after the pandemic. We also discuss the necessity of building rural communities with a healthy living environment, resilient infrastructure systems, and stronger socioeconomic capacities</t>
  </si>
  <si>
    <t>This study has implications for lockdown policies in the COVID-19 pandemic and has implications for rural planning in the future</t>
  </si>
  <si>
    <t>Jiang 2021</t>
  </si>
  <si>
    <t>Teleoncology for Veterans: High Patient Satisfaction Coupled With Positive Financial and Environmental Impacts</t>
  </si>
  <si>
    <t>Teleoncology for Veterans: High PatientSatisfaction Coupled With Positive Financial andEnvironmental Impacts</t>
  </si>
  <si>
    <t>Jiang</t>
  </si>
  <si>
    <t>we assess the satisfaction and perspective of Veterans with cancer receiving teleoncology care to determine their willingness to engage with this technology. We also generate estimates of both private and social, financial,and environmental impacts of teleoncology to inform relevant policy tradeoffs in the future</t>
  </si>
  <si>
    <t>Survey of 366 veterans with at least 1 teleoncology visit. Mainly older white males. Total responses = 100</t>
  </si>
  <si>
    <t>Veterans using teleoncology</t>
  </si>
  <si>
    <t>Veterans</t>
  </si>
  <si>
    <t>Telehealth was rapidly adopted to provision oncology care to the VHA population (hereafter, teleoncology). Teleoncology included video visits, telephone encounters, secure messages,and electronic consults. Delivered between March &amp; June 2020.(1,486 teleoncology visits v 2,716 face-to-face encounters; this includes radiation oncology treatment appointments) compared with only 17.5% of encounters from November 2019 to February 2020 (756 tele-oncology visits v 3,594 face-to-face encounters).</t>
  </si>
  <si>
    <t>patients were largely satisfied with teleoncology visits in the initial (83% Agree or Strongly Agree) and follow-up survey periods (81% Agree or Strongly Agree). Veterans did not agree teleoncology visits were as satisfying as in-person visits(47% Agree or Strongly Agree). Prevailing themes from</t>
  </si>
  <si>
    <t xml:space="preserve">Inclusion of audiovisual component was crucial in improving patient experience with teleoncology. </t>
  </si>
  <si>
    <t>Veteran cancer patient statements in the optional comments section of the survey alluded to preference for face-to-face visits (n=13),the need for family members to assist with telehealth visits (n=8), poor access or difficulty using technology (smart-phones or internet or connection issues) (n=14), and time savings (n=7)</t>
  </si>
  <si>
    <t>relatively small sample size and low number of visits per patient.Policy tradeoffs to consider include privatized drawbacks (increased rural cancer care dis-parity because of lack of access to technology and equipment for teleoncology visits) versus privatized gains (decreased financial toxicity) versus societal gains (reduced carbon emissions). Teleoncology provides an opportunity to overcome barriers of geo-graphic limitations and facilitate access to specialty medical care, but infrastructure and patient equip-ment upgrades are still needed.</t>
  </si>
  <si>
    <t>Further investigation of larger sample size, clinical outcomes (randomized study v prospective cohort study), comparison between patients who received teleoncology care and those who did not, and secondary impacts on financial and environmental toxicity are necessary to inform multimodal policy solutions</t>
  </si>
  <si>
    <t>Jones 2021</t>
  </si>
  <si>
    <t>Future-proofing diabetes foot services in remote and rural health settings post-COVID-19</t>
  </si>
  <si>
    <t>Future-proofing diabetes foot services in remote and rural health settings post COVID-19</t>
  </si>
  <si>
    <t xml:space="preserve"> Jones</t>
  </si>
  <si>
    <t>To describe how a remote and rural Scottish health board has adapted, and continues to adapt, to delivering multidisciplinary diabetes foot services. The existing challenges experienced worsened by Covid-19 on a daily basis and has encouraged the podiatry team and the multidisciplinary diabetes foot team to innovate and advance the service delivery options.</t>
  </si>
  <si>
    <t>Diabetic patients</t>
  </si>
  <si>
    <t>Diabetes</t>
  </si>
  <si>
    <r>
      <rPr>
        <sz val="10"/>
        <color indexed="8"/>
        <rFont val="Helvetica Neue"/>
        <family val="2"/>
      </rPr>
      <t xml:space="preserve">NHS Highland has been advising podiatry as first point of contact for all high-risk/active foot disease 
</t>
    </r>
    <r>
      <rPr>
        <sz val="10"/>
        <color indexed="8"/>
        <rFont val="Helvetica Neue"/>
        <family val="2"/>
      </rPr>
      <t xml:space="preserve">patients since 2019, through its 
</t>
    </r>
    <r>
      <rPr>
        <sz val="10"/>
        <color indexed="8"/>
        <rFont val="Helvetica Neue"/>
        <family val="2"/>
      </rPr>
      <t xml:space="preserve">Vascular Infection Pressure (VIP) pathway. 
</t>
    </r>
    <r>
      <rPr>
        <sz val="10"/>
        <color indexed="8"/>
        <rFont val="Helvetica Neue"/>
        <family val="2"/>
      </rPr>
      <t xml:space="preserve">The lower-limb amputation prevention guidance from Foot in Diabetes UK (2020) supported the 
</t>
    </r>
    <r>
      <rPr>
        <sz val="10"/>
        <color indexed="8"/>
        <rFont val="Helvetica Neue"/>
        <family val="2"/>
      </rPr>
      <t xml:space="preserve">VIP pathway. This allowed them to triage whether a face-to-face appointment was needed or if a phone or video consultation was suitable. Video 
</t>
    </r>
    <r>
      <rPr>
        <sz val="10"/>
        <color indexed="8"/>
        <rFont val="Helvetica Neue"/>
        <family val="2"/>
      </rPr>
      <t>appointments are via the NearMe consultation (</t>
    </r>
    <r>
      <rPr>
        <u/>
        <sz val="10"/>
        <color indexed="8"/>
        <rFont val="Helvetica Neue"/>
        <family val="2"/>
      </rPr>
      <t>https://www.nearme.scot</t>
    </r>
    <r>
      <rPr>
        <sz val="10"/>
        <color indexed="8"/>
        <rFont val="Helvetica Neue"/>
        <family val="2"/>
      </rPr>
      <t xml:space="preserve">)
</t>
    </r>
    <r>
      <rPr>
        <sz val="10"/>
        <color indexed="8"/>
        <rFont val="Helvetica Neue"/>
        <family val="2"/>
      </rPr>
      <t xml:space="preserve">NHS Highland e-health department 
</t>
    </r>
    <r>
      <rPr>
        <sz val="10"/>
        <color indexed="8"/>
        <rFont val="Helvetica Neue"/>
        <family val="2"/>
      </rPr>
      <t xml:space="preserve">worked incredibly hard to ensure IT hardware was enabled to work securely and safely from home where necessary.
</t>
    </r>
    <r>
      <rPr>
        <sz val="10"/>
        <color indexed="8"/>
        <rFont val="Helvetica Neue"/>
        <family val="2"/>
      </rPr>
      <t xml:space="preserve">Clinicians had to adapt to 
</t>
    </r>
    <r>
      <rPr>
        <sz val="10"/>
        <color indexed="8"/>
        <rFont val="Helvetica Neue"/>
        <family val="2"/>
      </rPr>
      <t xml:space="preserve">and learn new systems to enable them to become proficient in transforming consultations and 
</t>
    </r>
    <r>
      <rPr>
        <sz val="10"/>
        <color indexed="8"/>
        <rFont val="Helvetica Neue"/>
        <family val="2"/>
      </rPr>
      <t xml:space="preserve">communication methods. 
</t>
    </r>
    <r>
      <rPr>
        <sz val="10"/>
        <color indexed="8"/>
        <rFont val="Helvetica Neue"/>
        <family val="2"/>
      </rPr>
      <t xml:space="preserve">Contact was made with our multidisciplinary team (MDT) utilising e-clinic facilities for patients with high-risk severity for limb loss 
</t>
    </r>
    <r>
      <rPr>
        <sz val="10"/>
        <color indexed="8"/>
        <rFont val="Helvetica Neue"/>
        <family val="2"/>
      </rPr>
      <t xml:space="preserve">(severe infection or severe ischaemia).
</t>
    </r>
    <r>
      <rPr>
        <sz val="10"/>
        <color indexed="8"/>
        <rFont val="Helvetica Neue"/>
        <family val="2"/>
      </rPr>
      <t xml:space="preserve">Patients with moderate risk severity for limb loss (infection 
</t>
    </r>
    <r>
      <rPr>
        <sz val="10"/>
        <color indexed="8"/>
        <rFont val="Helvetica Neue"/>
        <family val="2"/>
      </rPr>
      <t xml:space="preserve">or ischaemia) are treated in outpatient facilities where possible and homecare services are planned. 
</t>
    </r>
    <r>
      <rPr>
        <sz val="10"/>
        <color indexed="8"/>
        <rFont val="Helvetica Neue"/>
        <family val="2"/>
      </rPr>
      <t xml:space="preserve">Patients with less severe lesions (no infection) are given a telemedicine contact with pictures and/or video call, including caregivers or family if 
</t>
    </r>
    <r>
      <rPr>
        <sz val="10"/>
        <color indexed="8"/>
        <rFont val="Helvetica Neue"/>
        <family val="2"/>
      </rPr>
      <t xml:space="preserve">necessary. Generic email addresses have been used in each locality to allow contact to be made with podiatry services; photographs have been emailed to the service as part of an agreed care plan with 
</t>
    </r>
    <r>
      <rPr>
        <sz val="10"/>
        <color indexed="8"/>
        <rFont val="Helvetica Neue"/>
        <family val="2"/>
      </rPr>
      <t>patients/carers/families.</t>
    </r>
  </si>
  <si>
    <t>The Highland Health Board is one of the largest and most sparsely populated health boards in the UK.
There are specific geographic and demographic challenges, compounded by staff capacity, to ensuring equity of access for people living with diabetes to podiatry services in rural communities.
COVID-19 encouraged the podiatry and multidisciplinary diabetes foot teams to innovate and advance the service delivery options.
A well-developed virtual approach should be attainable, with innovations to team-building, service redesign and education delivery</t>
  </si>
  <si>
    <t>The main advantages have been 
reduction in travel for staff and patients, improved 
staff efficiency and cost savings. 
A high satisfaction level was reported by patients with the service pathway and technology, at 99% 
and 96% respectively (Main et al, 2021).</t>
  </si>
  <si>
    <t>Connectivity remains a barrier to optimal communication in rural areas, with 4G indoor coverage in 81% of households Scotland-wide, but only 56–70% in rural areas and 42% access to gigabit broadband, falling to 13% in rural areas. Overall, 17% of rural households do not have access to decent broadband (Ofcom, 2020).</t>
  </si>
  <si>
    <t>The Scottish Rural Network programme is working with the Scottish Government and the Scottish 
4G Infill Programme to expand coverage. 
Satellite may offer a potential solution, although mobile access is expensive. We are exploring the use of fixed satellite for service delivery in key spots with remote general practitioner premises in Highland</t>
  </si>
  <si>
    <t>Jones 2022</t>
  </si>
  <si>
    <t>An Ethnographic Examination of People's Reactions to State-Led COVID-19 Measures in Sierra Leone</t>
  </si>
  <si>
    <t>An Ethnographic Examination of People’s Reactions to State‑Led COVID‑19 Measures in Sierra Leon</t>
  </si>
  <si>
    <t>Jones</t>
  </si>
  <si>
    <t>Sierra Leon</t>
  </si>
  <si>
    <t xml:space="preserve"> data collected from Makeni city and three rural communities in Bombali District, north Sierra Leone</t>
  </si>
  <si>
    <t>To explore how individuals—defined along lines of gender, age, life experience, financial capital and profession—experience and react in nuanced ways to the impacts of state-led COVID-19 measures, in Sierra Leone. A one-size-fits-all approach to preventing the spread of the virus continues to dominate and African vulnerability to disease outbreak is still largely homogenised within the COVID-19 literature. In this paper, I challenge this approach by showing the nuanced ways in which individuals experience and respond to state-led COVID-19 preventative measures in Sierra Leone.</t>
  </si>
  <si>
    <t>Ethnographic research. Data were collected through questionnaires, interviews, participant observation and reviewing secondary data—press releases and media reports—during the outbreak of COVID-19 in the country, from 23rd March to 6th May 2020. Questionnaires were conducted with a total of 57 people. This includes 39 people in three rural communities representing different demographics of people.</t>
  </si>
  <si>
    <t>How people experienced and responded to state led measures such as lockdown, mask wearing</t>
  </si>
  <si>
    <t>How individuals—defined along lines of gender, age, life experience, financial capital and profession—experience and react in nuanced ways to the impacts of state-led COVID-19 measures in Sierra Leone.  These measures include social distancing, lockdowns, curfews and mandatory mask wearing
and hand hygiene.</t>
  </si>
  <si>
    <t>In contrast to assumptions in the existing literature that Africans and African nations are homogenous victims of health emergencies and their preventative measures (Abramowitz 2017; Engel 2020; Martinez-Alvarezt 2020), my findings show how individuals experience COVID-19 and its measures in different and nuanced ways.
Older (approximately 50  years and above) women and men in rural communities to be particularly vulnerable to the negative effects of the inter-district lockdown, who were reliant on grown-up children that live in Freetown, or other cities in other districts visiting them to provide both social and financial support. Older people in rural communities are therefore vulnerable to increased poverty and feelings of loneliness as a result of lockdown measures.</t>
  </si>
  <si>
    <t xml:space="preserve">Adaptive capacity - women in rural and urban communities  with social and financial capital and drawing on their experiences of Ebola adapt to the three-day lockdowns by offering loans to other women, who are responsible for feeding their family members but cannot afford to buy enough food for their families (particularly in rural areas). Tailors adapted and financially benefited from mandatory mask wearing by producing cloth mask; </t>
  </si>
  <si>
    <t>Non-compliance (inability comply) - collecting water from the community water well or borehole in the village was not perceived as breaking the lockdown as they were moving within their village home. In addition to this, there were no police in the three rural communities enforcing lockdown measures, such as staying in their houses. Whereas in urban areas women were punished by policy for breaking lockdown to collect water.
Passive resistance (intentional resisting) e.g. public transport drivers, including motor car and okada (motorbikes),  passively resisted the district lockdown, including the 9 pm curfew, as it reduces their business hours and profit.
Active resistance - male youths had taken to the streets on the last day of the lockdowns to express their discontent and frustration with being locked down and that these protests were met with physical force from the police.</t>
  </si>
  <si>
    <t>this paper is by no means a comprehensive study of how all people in Sierra Leone have experienced and responded to COVID-19 and its effects, in part due to conducting the study during the pandemic and needing to follow certain health and safety precautions, including following the preventative measures that were in place at the time</t>
  </si>
  <si>
    <t>More research is therefore needed into how individuals in diverse demographic categories experience, perceive and react to COVID-19 and its effects in other parts of Sierra Leone as well as in other countries.</t>
  </si>
  <si>
    <t>It is clear that it is critical to consider the diversity of needs and priorities in any given context not only in different countries but also within a country and particularly African countries when responding to a global pandemic.</t>
  </si>
  <si>
    <t>Karamidehkordi 2021</t>
  </si>
  <si>
    <t>Communicative interventions for preventing the novel Coronavirus (Covid-19) outbreak: insights from Iran's rural and farming communities</t>
  </si>
  <si>
    <t>Communicative interventions for preventing the novel Coronavirus (Covid-19) outbreak: insights from Iran’s rural and farming communities</t>
  </si>
  <si>
    <t>Karamidehkordi</t>
  </si>
  <si>
    <t xml:space="preserve">Iran </t>
  </si>
  <si>
    <t>To explores how best agricultural extension and advisory  services  (AEAS)  can  contribute  to  communicative interventions in preventing the COVID-19 outbreak in rural and farming communities</t>
  </si>
  <si>
    <t>Quantitative section - participatory action research involving a strategic communicative intervention campaign for preventing the COVID-19 outbreak
Qualitative section - semi-structured interviews with extension staff, many relevant institutions, most key rural informants,  local leaders,  facilitators,  farmers, and nomads</t>
  </si>
  <si>
    <t xml:space="preserve"> extension staff, staff from relevant institutions, most key rural informants,  local leaders,  facilitators,  farmers, and nomads 
</t>
  </si>
  <si>
    <t>planning, organizing expert teams, producing appropriate information, and disseminating through social networks,  mass media, and interpersonal communications.</t>
  </si>
  <si>
    <t>Stage 1 (Participatory situation analysis and planning)Stage 2 (Implementation)the national working group organized an expert team through video conferences to involve them in communicative interventions and produce proper and relevant materials for preventing further spreading of COVID-19 to cover different target groups of farmers and rural and nomadic communities stage 3 (Reflecting: monitoring and evaluating the outputs)</t>
  </si>
  <si>
    <t>communicative interventions cannot only help health care service systems control the outbreak but help rural communities increase their knowledge about the virus and health measures to participate in preventing further spreading of the virus while continuing their agricultural activities</t>
  </si>
  <si>
    <t>This research shows how agricultural extension systems can contribute to crisis and emergency risk communication and can support health care efforts and enhance the competencies of rural communities during human health-related crises</t>
  </si>
  <si>
    <t>Communicative interventions are embedded in a problematic situation or context and various socio-economic or environmental factors make a crisis situation complex, which should be considered in designing communication campaigns.</t>
  </si>
  <si>
    <t>The lessons learned from this project underline that AEAS institutions need to consider six key factors for crisis-based communicative interventions: (1)complex crisis-based problematic situations; (2) target groups; (3) institutions, and actors.
and their interactions; (4) actors’ worldviews and goals; (5) communication strategies, information, and methods; and (6) outcomes.</t>
  </si>
  <si>
    <t>Kasturi 2021</t>
  </si>
  <si>
    <t>Predicting COVID-19-Related Health Care Resource Utilization Across a Statewide Patient Population: Model Development Study</t>
  </si>
  <si>
    <t>Predicting COVID-19 related health care resource utiisation across a statewide patient population: Model Development Study</t>
  </si>
  <si>
    <t>Kasturi</t>
  </si>
  <si>
    <t>To inform the feasibility of leveraging broad, statewide datasets for population health-driven decision making by developing robust analytical models that predict COVID-19 related health care resource utilisation across patients serviced by Indianas statewide Health Information Exchange</t>
  </si>
  <si>
    <t>Comprehensive datasets from the Indiana Network for Patient care was used to train decision forest-based models to predict patient level need of health care resource utilisation (96 026 patients) . The models were tested against stratified subpopulations</t>
  </si>
  <si>
    <t>Developing models based  on patient data to predict health care utilisation to inform planning of resources</t>
  </si>
  <si>
    <t>Modelling to predict patient level health care resource utilisation</t>
  </si>
  <si>
    <t>Demonstrated the ability to train decision models to predict the need for COVID-19 related hospitalisation across a broad, statewide patient population with accuracy. Stratification of the model performance across age, race or ethnicity, gender and urban vs rural divide identified statistically significant variations in performance across subpopulations. findings imply that a considerable proportion of patients in need of health care services were being ignored.</t>
  </si>
  <si>
    <t>Based on data from first 6 weeks of the pandemic. Does not include the needs of patients with long COVID-19</t>
  </si>
  <si>
    <t>Future research will systematically investigate and calibrate model performance across different stages of the pandemic.</t>
  </si>
  <si>
    <t>Katyal 2022</t>
  </si>
  <si>
    <t>Setting Up a Teleneurology Clinic during COVID-19 Pandemic: Experience from an Academic Practice</t>
  </si>
  <si>
    <t>Katyal</t>
  </si>
  <si>
    <t>To describe our experience at the Neurology and Sleep Disorders Clinic at the University of Missouri-Columbia of successful transition of all in-person clinic visits to telehealth visits within a span of 2 weeks with a collaborative effort of clinic staff and the leadership.</t>
  </si>
  <si>
    <t>Teleneurology</t>
  </si>
  <si>
    <t>Neurology</t>
  </si>
  <si>
    <t>To enable rapid and successful launch of telehealth video visits, we focused on 4 key components: (1)training the patient service representatives (PSRs), (2) training the clinic nursing staff, (3) training the physicians and trainees including residents and fellows, and (4) ensuring adequate software and hardware support</t>
  </si>
  <si>
    <t>The Neurology and Sleep Disorders Clinic at the Universityof Missouri-Columbia successfully transitioned all in-person clinic visits to telehealth virtual visits in a span of 2 weeks with collaborative effort of PSRs, nursing staff, clinic physician providers, and the leadership. Key factors for our success were dedicated clinic staff, physician engagement, and robust support of the leadership.</t>
  </si>
  <si>
    <t>Within a month of launch, 18 clinic providers with no prior telehealth experience conducted 1451 telehealth visits</t>
  </si>
  <si>
    <t>Lack of connectivity, poor video/audio quality, and unavailability of smart devices among rural populations were the important shortcomings identified during our telehealth experience. Challenges in using teleneurology for patients with physical or cognitive difficulties; for sleep studies; nerve blocks and other service which require in person visits.</t>
  </si>
  <si>
    <t>Katzman 2021</t>
  </si>
  <si>
    <t>Innovative COVID-19 Programs to Rapidly Serve New Mexico : Project ECHO</t>
  </si>
  <si>
    <t>Innovative COVID-19 Programs to Rapidly Serve New Mexico: Project ECHO</t>
  </si>
  <si>
    <t>Katzman</t>
  </si>
  <si>
    <t>To describe the  delivery of COVID-19 telementoring programs by Project ECHO</t>
  </si>
  <si>
    <t>9) telementoring programs to meet the public health needs of clinicians and teachers living in underserved rural and urban regions of New Mexico</t>
  </si>
  <si>
    <t>Telementoring of health care providers</t>
  </si>
  <si>
    <t>The newly created COVID-19 programs include 7 weekly sessions (Community Health Worker [in English and Spanish], Critical Care, Education, First-Responder Resiliency, Infectious Disease Office Hours, and Multi-specialty) and 3 one-day special sessions. Each weekly program, except for Infectious Disease Office Hours, delivers content in the traditional ECHO model of case-based, bidirectional learning using a Zoom platform.</t>
  </si>
  <si>
    <t>Essential components of an enduring and well-attended ECHO program include ensuring that the trainings are evidence guided, making the program accessible to rural participants, promoting the development of a social network andcommunity of practice, and having the flexibility to evolve along with the pandemic</t>
  </si>
  <si>
    <t>For the 7 weekly programs and 3 special sessions that took place from March 11 through May 31, 2020, the cumulative attendance was 9765. Attendees at COVID-19 ECHO programs came from 8 rural counties in New Mexico, as well as other States and countries.</t>
  </si>
  <si>
    <t>The only counties in New Mexico without COVID-19 ECHO participation (Catron, De Baca, Harding, and Hidalgo) are 4 of the most rural counties in the state.</t>
  </si>
  <si>
    <t>No reasons provided for non-participation of above 4 rural counties</t>
  </si>
  <si>
    <t>Because of Project ECHO’s wide reach, in the United States and globally (more than 240 distinct COVID-19 ECHO programs) it has the possibility for use with other urgent national and international public health crises in the futur</t>
  </si>
  <si>
    <t>Kaweenuttayanon 2021</t>
  </si>
  <si>
    <t>Community surveillance of COVID-19 by village health volunteers, Thailand</t>
  </si>
  <si>
    <t>Kaweenuttayanon</t>
  </si>
  <si>
    <t>To describe this unique aspect of the health-care system in Thailand and its effect on the response to the pandemic. We demonstrate how the exhaustive surveillance conducted by the volunteers, an approach that goes much further than tracing the contacts of COVID-19-positive cases, was effective in containing the virus.</t>
  </si>
  <si>
    <t>Volunteers visited their al-located households and requested that any returnees, if encountered, self-quarantine for 14 days at home</t>
  </si>
  <si>
    <t xml:space="preserve">Instead of relying on the contact-tracing approach that is only used when a positive case is newly identified, volunteer surveillance teams adopted a strategy involving exhaustive monitoring of individuals arriving from Bangkok and abroad. 
Contact tracing was also used when a positive case was identified and quarantine for people who travelled from abroad. </t>
  </si>
  <si>
    <t xml:space="preserve">
</t>
  </si>
  <si>
    <t>In anticipation of the large-scale movement of unemployed workers, the Thai government trained existing village health volunteers to recognize the symptoms of COVID-19 and educate members of their communities. Provincial health offices assembled COVID-19 surveillance teams of these volunteers to identify returnees from high-risk areas, encourage self-quarantine for 14days, and monitor and report the development of any relevant symptoms.</t>
  </si>
  <si>
    <t>The local surveillance teams (i)educated their community members about the disease, preventive measures and relevant symptoms to self-monitor and report; (ii)identified and monitored the returnees from Bangkok or abroad, as well as members of the community classified as being at high risk (i.e. recorded temperature and any other symptoms); (iii)reported the list of those being monitored to the sub-district health officials; and (iv)notified the sub-district health officials of symptomatic patients for further action (i.e. referral to a designated hospital for testing and initiating of contact-tracing procedures if positive).</t>
  </si>
  <si>
    <t>The timely mobilization of Thailand’s village health volunteers, educated and experienced in infectious disease surveillance, enabled the robust response of the country’s health service to the COVID-19 pandemic.
Following the return of those employed in Bangkok to their rural homes during the widespread closure of businesses, the exhaustive surveillance of all returnees by village health volunteers was crucial in containing the spread of the virus without a costly country-wide lockdown or widespread testing.
The close relationship between the volunteer workforce and members of their rural communities enabled the smooth functioning of the disease surveillance, which might otherwise have been considered an intrusion of privacy.</t>
  </si>
  <si>
    <t>Village health volunteers visited more 
than 14 million households during the 
period of interprovincial travel (March 
to April 2020). The volunteers identified 
and monitored 809 911 returnees and 
64 552 people at high risk, and referred 
a total of 3346 symptomatic patients to 
hospitals by 13 July 2020.
The country wide number of new cases steadily declined from the peak on 22 March 2020 to reach less than 10 new cases per day 
by 27 April 2020.
The strategies adopted in Thailand were very different from those of other countries that achieved early containment of the outbreak; as opposed to strict travel restrictions or extensive COVID-19 testing,13–15 the exhaustive surveillance conducted by the village health volunteers was the most significant contribution to successful containment of the virus. 
In combination with an approach of exhaustive monitoring, the timely mobilization of Thailand’s village health volunteers was successful in containing the COVID-19 pandemic. The low number of COVID-19-positive cases in Thailand provides an indication of the robustness of the Thai health-care system in responding to public health emergencies. Volunteers also continued their usual routine of monitoring the health conditions of other people within their allocated households</t>
  </si>
  <si>
    <t>Although digital contact-tracing systems using mobile phones are available in Thailand, some people choose not to use these technologies or may not report positive test results because of their desire for privacy</t>
  </si>
  <si>
    <t>Two important issues remain to be addressed. First, daily visits to potentially infected people may have caused stigmatization of the volunteers in some cases; this could have been addressed by enhanced personal protective equipment and raising awareness of the transmission mechanisms of the virus.
Second, the important contribution of the volunteers, their labour-intensive role and their risk of exposure to infected individuals should be recognized. Although steps have been taken to address this issue – for example, the volunteers’ monthly allowance was temporarily increased during the height of the pandemic, hospital costs were discounted further for volunteers, and a small number of outstanding volunteers (&lt;20 per year) receive a Royal Decoration – whether these steps are sufficient is a topic under discussion.</t>
  </si>
  <si>
    <t>None identified</t>
  </si>
  <si>
    <t>Kedar 2021</t>
  </si>
  <si>
    <t>COVID-19 in a rural health system in New York - case series and an approach to management</t>
  </si>
  <si>
    <t>Kedar</t>
  </si>
  <si>
    <t>Rural health system in New York State (18% rural population)</t>
  </si>
  <si>
    <t>To describe  SLH’s model for inpatient COVID-19 care delivery focusing on its hub-and-spoke model for transferring patients to its flagship hospital, its development of a small multidisciplinary team for treating hospitalized patients and its collaboration with its own Department of Clinical and Rural Health Research to provide clinical trial opportunities for its community.</t>
  </si>
  <si>
    <t>Twenty COVID-19 patients were identified.</t>
  </si>
  <si>
    <t>the clinical management of 20 patients diagnosed with COVID-19 in a resource constrained rural hospital setting</t>
  </si>
  <si>
    <t>SLH’s model for inpatient COVID-19 care delivery focusing on its hub-and-spoke model for transferring patients to its flagship hospital, its development of a small multidisciplinary team for treating hospitalized patients and its collaboration with its own Department of Clinical and Rural Health Research to provide clinical trial opportunities for its community.</t>
  </si>
  <si>
    <t>A potential rural pandemic response system of the future might begin with a hub-and-spoke system in which sicker patients are routed to a central, or hub rural hospital.
The clinical approach of the physicians on a rural pandemic response team matters. A small team of generalist physicians can in a crisis provide a level of care comparable to that found in academic centers. As the rural subspecialty gap is likely to remain severe   , efforts to develop both specialists and subspecialists with a generalist approach within their respective fields will be essential.</t>
  </si>
  <si>
    <t xml:space="preserve">SLH’s approach included the creation of a regional hub-and-spoke system for routing patients to its flagship hospital as well as creation of a multidisciplinary team with experience in hospitalist medicine, rheumatology, infectious diseases, and inpatient pharmacy. Since the start of the pandemic, involvement on this team has been voluntary rather than compulsory. Lack of subspecialty support is a very typical rural problem, and in turn this mission-driven (rather than directive-driven) approach has been one of the critical components of the SLH team’s success.
</t>
  </si>
  <si>
    <t xml:space="preserve"> the relative lack of subspecialists in this rural region (there is, for example, just one rheumatologist and one infectious disease physician in St Lawrence County) has meant that team members have often had to work long hours over the course of the pandemic.</t>
  </si>
  <si>
    <t xml:space="preserve">The development of strong clinical and research networks will help equip rural areas to respond not only to current and future pandemics, but more broadly to any new care delivery challenges that they face. </t>
  </si>
  <si>
    <t>Kenward 2020</t>
  </si>
  <si>
    <t>Population Health Management to identify and characterise ongoing health need for high-risk individuals shielded from COVID-19: a cross-sectional cohort study</t>
  </si>
  <si>
    <t>Kenward</t>
  </si>
  <si>
    <t xml:space="preserve"> the Bristol, North Somerset and South Gloucestershire (BNSSG) healthcare system, which is one-million resident health economy across a mixture of urban and rural geographies</t>
  </si>
  <si>
    <t>To identify and characterise individuals at high-risk of severe COVID-19 for which shielding is required, for the purposes of managing ongoing health needs and mitigating potential shielding-induced harm using PHM methods</t>
  </si>
  <si>
    <t>Sought to identify COVID-19 high risk individuals using existing national 'Shielded Patient list' criteria.</t>
  </si>
  <si>
    <t>Individuals at ‘high risk’ of COVID-19 were identified using the published national ‘Shielded Patient List’ criteria. Individual-level information, including current chronic conditions, historical healthcare utilisation and demographic and socioeconomic status, was used for descriptive analyses of this group using PHM methods. Segmentation used k-prototypes cluster analysis.</t>
  </si>
  <si>
    <t>The UK Government has sought to shield the most vulnerable members of the population (self-isolate within their homes for at least 12 weeks), requiring a detailed understanding of risk. In addition to identifying the high-risk group, PHM approaches can also be leveraged to provide a more holistic understanding of these individuals in informing an effective response to their needs.</t>
  </si>
  <si>
    <t>Compared with the groups considered at ‘low’ and ‘moderate’ risk (ie, eligible for the annual influenza vaccination), individuals at high risk were older (median age: 68 years (IQR: 55–77 years), cf 30 years (18–44 years) and 63 years (38–73 years), respectively), with more primary care/community contacts in the previous year (median contacts: 5 (2–10), cf 0 (0–2) and 2 (0–5)) and had a higher burden of comorbidity (median Charlson Score: 4 (3–6), cf 0 (0–0) and 2 (1–4)). Geospatial analyses revealed that 3.3% of rural and semi-rural residents were in the high-risk group compared with 2.91% of urban and inner-city residents (p&lt;0.001).</t>
  </si>
  <si>
    <t>The large dataset combining individual level data available from the electronic medical record with granular data on healthcare utilisation, demography and geography across a population of over one million people. In particular, the dataset includes healthcare util-isation, which covers community, primary and secondary care, and mental health services. A further strength is the collaborative co-production of findings drawing on a multi-disciplinary team comprising clinicians, data scientists and commissioners.</t>
  </si>
  <si>
    <t>Numerous limitations from the data described</t>
  </si>
  <si>
    <t>The shielding policy is based on at least two assertions: that the criteria as operationalised identify the group at highest risk of serious illness (a classification question), which is likely to currently under-classify high-risk populations, and that shielding reduces the risk of serious illness to an extent that outweighs any harms (a complex-intervention question), for which there is currently a lack of evidence.</t>
  </si>
  <si>
    <t>Further work could explore the strategies that individuals used to operationalise shielding on an everyday basis, the extent to which this adhered to national guidelines and whether there were any barriers to implementation that could have been better mitigated by a more comprehensive response from the health system. Further research on the use of data driven models in other healthcare settings and to prospectively determine the actual risk of severe COVID-19 illness and subsequent outcomes in people who are determined to be at high risk.</t>
  </si>
  <si>
    <t>There are  important implications for planners. First, the population at high risk of COVID-19 reflects a heterogeneous group of people who will require different interventions and response to mitigate the risk of shielding-induced harm. Mitigating interventions should be targeted at clusters among other important groups such as those with learning disabilities.Second, our analysis shows that population segmentation can be used to highlight geographic areas of greatest need during a pandemic, drawing parallels with the long-term challenges facing rural and coastal town health highlighted by England’s CMO.38 Policy-makers and clinicians can use these findings to understand how the capacity of health-care systems reflect the likely demand.</t>
  </si>
  <si>
    <t>Kharbat 2021</t>
  </si>
  <si>
    <t>PPE decontamination to overcome PPE shortage in rural area during pandemic</t>
  </si>
  <si>
    <t>PPE decontamination to overcome PPE shortage inrural area during pandemic</t>
  </si>
  <si>
    <t>Kharbat</t>
  </si>
  <si>
    <t>To describe the processes for PPE decontamination  that would allow rural municipalities to bear the burden of PPE depletion caused by the COVID-19 pandemic (developed by a Health Sciences Faculty)</t>
  </si>
  <si>
    <t>Focused on the processes of decontamination of PPE</t>
  </si>
  <si>
    <t>Decontamination of PPE for re-use</t>
  </si>
  <si>
    <t>Our institution selected hydrogen peroxide decontamination through  vaporization as the process that could most effectively and safely decontaminate large amounts of PPE, specifically filtering face-piece respirators (FFRs) and face-shields, whilst maintaining the functional performance of the decontaminated PPE [9] This was set up in a shipping container, staff trained in decontaminiation ond VHP decontamination protocols adopted. Contaminated PPE containers were collected twice weekly, and decontaminated overnight for return on the next day.</t>
  </si>
  <si>
    <t xml:space="preserve"> By providing this PPE decontamination service for our region’s hospitals and clinics at no cost, we were able to mitigate the risk of PPE procurement issues in numerous rural municipalities. Moreover, this initiative highlighted the importance of being able to quickly respond to shortages in PPE and potentially prevent the spread of the infection in healthcare workers. </t>
  </si>
  <si>
    <t>We provided the free-of-charge decontamination service to 56 healthcare organizations and clinics in Texas. From April 16th, 2020 to February 24th, 2021, 12,000 N95 FFRs were decontaminated. 
Our service was able to significantly ameliorate the PPE shortage that struck our region and continues to serve our healthcare workers to this day. The importance of establishing a self-sufficient and self-sustaining healthcare system in the context of pandemic planning cannot be overstated</t>
  </si>
  <si>
    <t>None stated</t>
  </si>
  <si>
    <t>Authors are based at Texas Tech University Health Sciences Centre</t>
  </si>
  <si>
    <t>Kim 2020</t>
  </si>
  <si>
    <t>The effect of big-city news on rural America during the COVID-19 pandemic</t>
  </si>
  <si>
    <t>Kim</t>
  </si>
  <si>
    <t>771 rural countries in USA</t>
  </si>
  <si>
    <t>To  identify  the  effect  of  urban-centric  local  television  news on  rural  residents,  we  leverage  geographic  variation  in  media market  coverage  to  compare  otherwise  similar  rural  respondents living in media markets with varying levels of COVID-19 severity.</t>
  </si>
  <si>
    <t>Survey of 9,081 white respondents with internet access  from  the  771  matched  rural  counties  between  6  and  14 April using the online survey platform, Lucid</t>
  </si>
  <si>
    <t>The effects of media markets on attitudes and behaviour towards COVID-19 in rural areas</t>
  </si>
  <si>
    <t>Residents  staying  home  in  771  otherwise  similar  rural counties  and  a  survey  of  nearly  9,000  white  rural  residents  of those  counties,  show  that  rural  residents  engage  in  more social  distancing  if  they  happen  to  live  in  a  media  market whose  local  television  news  is  produced  in  a  city  that  is  more impacted  by  COVID-19  than  otherwise  similar  rural  residents who receive their local news from less-impacted cities.</t>
  </si>
  <si>
    <t>Despite the dissatisfaction that many rural residents express about the local television news coverage they are able  to  receive,  our  results  show  that  local  news  coverage  is still able to impact individual behavior. Even if local news cov-erage  creates  feelings  of  resentment  by  focusing  on  the  issues affecting  urban communities  more than  those that  affect rural communities, our results show that local news coverage of the COVID-19 pandemic still influences the public health behavior of rural viewers. The  effects  of  the  urban-centric news we identify are normatively positive but also limited. Our results show that rural individuals who may have otherwise been predisposed to be less likely to engage in social distancing during  the  COVID-19  outbreak  are  more  likely  to  do  so  than similar  rural  individuals  because  they  happen  to  receive  their local television news from one of the more impacted cities.</t>
  </si>
  <si>
    <t>The  positive  effects we  find  are  reassuring  from  a  public  health  perspective,  but the relative magnitudes of the effects are notably smaller than important  countervailing  factors  such  as  Republican  partisanship  and  gender—suggesting  that  there  are  important  limits to  the  effect  that  local  television  news  can  have  on  changing behavior</t>
  </si>
  <si>
    <t>Kim 2021</t>
  </si>
  <si>
    <t>Effects of social prescribing pilot project for the elderly in rural area of South Korea during COVID-19 pandemic</t>
  </si>
  <si>
    <t>To examine the effects of a pilot social prescribing project for elderly people in rural area of South Korea during the COVID-19 pandemic - by investigating its impact on depression, loneliness, and attitudes to social participation, self-efficacy, and self esteem.</t>
  </si>
  <si>
    <t>Pilot study (16 adults, 65 years or older) using a Preceed - Proceed  impact evaluation method</t>
  </si>
  <si>
    <t xml:space="preserve">Social prescribing </t>
  </si>
  <si>
    <t>Social prescribing for older people</t>
  </si>
  <si>
    <t xml:space="preserve">Social prescribing refers to providing a service that goes beyond medical treatment for a disease, linking patients with non medical community services. A new concept based on the belief in social determinants of health, it is thought that health is greatly influenced by socioeconomic factors. Non medical services provided in a community are diverse, including arts, physical activities, learning, volunteering, fellowship meetings, self-help groups, social security benefits, and educational opportunities. In this study, the interventions consisted of three parts: music storytelling, a self-help group, and gardening. </t>
  </si>
  <si>
    <t>Mean age 82 years, with median of 3 chronic illnesses. Most lived alone. For the subjects who participated in all three social prescribing intervention programs (music storytelling, the self-help group, and gardening), scores for both depression and loneliness decreased statisticallyand significantly, whereas social participation attitude and self-esteem statistically and significantly increased. The findings show that it would be feasible to develop asocial prescribing program for a new rural-type health promotion project in South Korea.</t>
  </si>
  <si>
    <t xml:space="preserve">In the present study, the social prescribing program was executed for older adults in a rural area using community assets, such as the Community Library, and positive findings were obtained.he participation rate was high in the present study because opportunities for voluntary participation were made available to study sub-jects through the self-help group and programs that were familiar tothem, owing to the active use of community resources. </t>
  </si>
  <si>
    <t>As the COVID-19 pandemic persists, many complications have been arising, to the extent of coining the term “Corona Blues”. Policy solutions, however, are lacking.</t>
  </si>
  <si>
    <t xml:space="preserve">in future studies, it is necessary to evaluate the effectiveness using a research method that combines not only more rigorous quantitative studies but also qualitative studies. </t>
  </si>
  <si>
    <t>On the basis of the study results, it is believed that such social prescribing programs can provide an effective psychological defense for the rural elderly, who may tend to become easily withdrawn as indoor activity increases because of the social distancing policy for COVID-19 prevention</t>
  </si>
  <si>
    <t>Identifying areas of potential critical healthcare shortages: A case study of spatial accessibility to ICU beds during the COVID-19 pandemic in Florida</t>
  </si>
  <si>
    <t>To examine the temporal variations in the spatial accessibility of the U.S. COVID-19 patients to medical facilities, identify areas that are likely to be overwhelmed by the COVID-19 pandemic, and explore associations of low access areas with their socioeconomic and demographic character-istics. This approach will help policymakers who are involved in transportation and public healthcare better understand the spatial dynamics of the COVID-19 pandemic.</t>
  </si>
  <si>
    <t xml:space="preserve">cross sectional study; Other- laboratory study </t>
  </si>
  <si>
    <t>We use a three-step floating catchment area method, spatial statistics, and logistic regression to achieve the goals. (2SFCA combines an accessibility metric based on service coverage with a measure of provider-to-population ratios. 3SFA has improved on this by taking into account the demand overestimation</t>
  </si>
  <si>
    <t>Transport policy for managing risk during the COVID-19 pandemic, and assessment of accessibility to healthcare facilities</t>
  </si>
  <si>
    <t>The findings of this study point out that the number of COVID-19 cases can vary across time periods, and rural areas, where there is a lack of healthcare resources and transportation systems are less developed, are more likely to be overwhelmed by the COVID-19 pandemic. Low access areas have more expanded to rural areas than urban areas, implying that rural areas are more likely to suffer from the COVID-19 pandemic than urban areas. In the regression model, rural zip code areas were more likely to be low access areas than high access areas, which also means rural zip code areas may suffer from low access to healthcare resources compared to urban zip code areas during this pandemic. Similarly, ethnic groups in particular Latin or Hispanic was also associated with lower access. Older populations were less likely to have low access.</t>
  </si>
  <si>
    <t>Spatial patterns of COVID-19 cases are not homogeneous. Rural areas’ patients seem to have the most difficulty in accessing healthcare resources, and limited transportation systems may be stressed in coping with the COVID-19 pandemic. Another notable finding from the regression analysis showed that rural areas are more likely to have low access than urban areas across all time periods of the pandemic in Florida. This may be due to the shortage in healthcare resources and less developed transportation systems (e.g., road net-works) in rural areas as compared to their urban counterparts.</t>
  </si>
  <si>
    <t>With regard to our focus on accessibility, various transportation modes would be considered for future study. As we have pointed out, since transportation modes can include walking, car, or public transit usage based on personal and/or regional availability, alternative accessibility measures based on different transportation modes can be developed and evaluated. In addition, for possible future pandemics, we suggest that a geographic surveillance system can be established based on this study’s analytic framework.</t>
  </si>
  <si>
    <t>From an accessibility perspective, decision-makers can take into consideration not only the number of COVID-19 cases but also the geographical distribution of healthcare resources and the role of transportation systems.For instance, to mitigate potential barriers to healthcare resources, trans-porting healthcare resources by new transport technologies such as AVs and drones and flexible allocation of ICU beds to rural areas and Latino or Hispanic communities can be considered for this and the next pandemic.</t>
  </si>
  <si>
    <t>Kitchanapaibul 2021</t>
  </si>
  <si>
    <t>Experiences and expectations regarding COVID-19 prevention and control measures among the hill tribe population of northern Thailand: a qualitative study</t>
  </si>
  <si>
    <t>Experiences and expectations regarding COVID-19 prevention and control measures among the hill tribe population of northernThailand: a qualitative study</t>
  </si>
  <si>
    <t>Kitchanapaibul</t>
  </si>
  <si>
    <t>hill tribe and other stateless people living in remote and border areas between Thailand and Myanmar</t>
  </si>
  <si>
    <t>To understand the experiences and expectations regarding the disease prevention and control measures that were implemented among hill tribe people in Thailand</t>
  </si>
  <si>
    <t>A semistructured questionnaire was used to interview 57 adults who belonged to the hill tribes.</t>
  </si>
  <si>
    <t xml:space="preserve">Hill tribes in remote areas </t>
  </si>
  <si>
    <t>Experience of hill tribe with disease prevention and control measures for COVID-19</t>
  </si>
  <si>
    <t>Experience of Hill tribe with COVID-19 prevention and control measures.</t>
  </si>
  <si>
    <t>Although hill tribes reside in very remote rural areas, they experience both positive and negative effects of the disease prevention and control measures implemented by organizations. Their expectations are formally and informally voiced to policy makers at the local, national and international level. Expectations at the local level included villagers and community leaders taking action to strongly contribute to prevention and control measures and to prevent unscreened people from entering the village. Obtaining accurate information about the disease and being financially supported were expectations at the national level, while closing borders to protect cases from overflowing into their villages was an international level expectation</t>
  </si>
  <si>
    <t>positive experiences,such as improving personal hygiene practices, maintaining close contact and increasing relationships among family members and demonstrating the leadership of the villager leaders</t>
  </si>
  <si>
    <t xml:space="preserve"> negative experiences, including interruption of social interactions, family financial problems, poor access to medical care services, and invisible people to the government, were found.</t>
  </si>
  <si>
    <t>Recommendations can be proposed as follows: i) the government should implement a suitable program to support or address financial problems, such as microeco-nomic programs, to these populations that do not re-quire Thai citizenship; ii) a mobile clinic should be implemented to care for people at the village level,which could reduce the exposure time and the oppor-tunity for the spread of infection; and iii) a specific learning program should be developed for students that is less dependent on technology and costly approaches;this program could involve a small learning group in a village</t>
  </si>
  <si>
    <t>Kleynhans 2021</t>
  </si>
  <si>
    <t>SARS-CoV-2 Seroprevalence in a Rural and Urban Household Cohort during First and Second Waves of Infections, South Africa, July 2020-March 2021</t>
  </si>
  <si>
    <t>SARS-CoV-2 Seroprevalence in a Rural and Urban Household Cohort during First and Second Waves of Infections, South Africa, July 2020–March 2021</t>
  </si>
  <si>
    <t>Kleynhans</t>
  </si>
  <si>
    <t>To measure COVID-19 seroprevalence using 2 monthly household surveys to monitor the epidemic in rural and urban areas. We compare disease prevalence between the first and second wave by comparing the seroprevalence by wave to reported laboratory-confirmed infections, hospitalizations, and deaths within the respective districts.</t>
  </si>
  <si>
    <t xml:space="preserve"> a prospective study on a randomly selected household cohort in a rural community (Agincourt, Ehlanzeni District, Mpumalanga Province)  and  an  urban  community  (Jouberton,  Dr. Kenneth Kaunda District, North West Province)</t>
  </si>
  <si>
    <t>Many COVID-19 cases go undiagnosed because of mild or absent symptoms or the lack of (or reluctance to access) care or testing. 
Data on the proportion of persons with serologic evidence  of  prior  SARS-CoV-2  infection  are  critical to  assess  infection  rates,  calculate  infection–hospitalization  ratios  (IHRs)  and  infection–fatality  ratios (IFRs), compare infection prevalence between waves of infection and to guide public health response. The seroprevalence surveys sought to provide this data.</t>
  </si>
  <si>
    <t>We assessed SARS-CoV-2 seroprevalence in 1,211 persons living in 2 diverse communities in South Africa and show that laboratory-confirmed cases reported from study districts greatly underestimate the actual prevalence of SARS-CoV-2 infections. At baseline, seroprevalence was 1% (rural) and 15% (urban), increasing to 7% and 27%, respectively, after the first wave, by March 2021. After the second epidemic wave, seroprevalence was 26% in the rural community and 41% in the urban community. During the second wave, compared with the first wave, the rural site was more affected, and infections in the second wave more likely af-fected children 5–12 and adults &gt;60 years of age in the urban community</t>
  </si>
  <si>
    <t>Compared with the urban community, the rural community had less than half the rate of hospitalization (0.6% vs. 2.0%). These ob-servations may be attributable to differences in referral and testing policies, health-seeking behavior, and access to care, as well as differences in circulating lin-eages within these district</t>
  </si>
  <si>
    <t>Our first wave excess death IFR (Infection fatality ratio) was higher in the rural (0.431%) and lower in the urban (0.12%) community.
Considering the lower IHR (Infection hospitalisation ratio) in the rural community for both waves compared with the urban community, this observation may point toward lack of access to care or delays in  seeking  care.  In-hospital  SARS-CoV-2  mortality rates have previously also been shown to be higher in Mpumalanga Province where the rural community is located (19).</t>
  </si>
  <si>
    <t>We observed heterogeneity between seroprevalence estimates based on pandemic wave, community, and age group, indicating the need for ongoing studies that include diverse setting</t>
  </si>
  <si>
    <t>Ongoing follow-up of this cohort will track future infections and monitor antibody waning, and compare these data to  laboratory-confirmed  infections  and  symptoms from twice-weekly follow-up</t>
  </si>
  <si>
    <t>Kohler 2022</t>
  </si>
  <si>
    <t>Curtailing Covid-19 on a dollar-a-day in Malawi: Role of community leadership for shaping public health and economic responses to the pandemic</t>
  </si>
  <si>
    <t>Kohler</t>
  </si>
  <si>
    <t>Malawi</t>
  </si>
  <si>
    <t>To describe  the crucial role that community leadership and trust in institutions played in shaping behavioral, economic and social responses to Covid-19 in this low-income sub-Saharan African context.</t>
  </si>
  <si>
    <t>Data from the 2020 Covid-19 Phone Survey of the Malawi Longitudinal Study of Families and Health (MLSFH) collected June - Aug 2020</t>
  </si>
  <si>
    <t>Communities; Health care workers (formal); Other
and Village heads</t>
  </si>
  <si>
    <t>Role of community leadership in engaging communities in COVID-19 preparedness and response</t>
  </si>
  <si>
    <t xml:space="preserve">The role that local community leaders play in building social capital (i.e., disease knowledge, adoption of preventive health behavior) and promoting trust in governmental and health authorities and their health policies during the pandemic. </t>
  </si>
  <si>
    <t>Local community leaders can play an important role for the dissemination of public health messages and fostering of appropriate individual behavioral, social and economic responses to the Covid-19 pandemic, and potentially alleviate  its impacts on communities such as the ones we study in rural Malawi. Our study emphasizes the importance of community engagement to address population health in economically vulner-able communities.pecifically, we show that respon-dents who live in villages with socially active VHs are more knowledgeable about the pandemic and more likely to adopt preventivehealth behaviors. Importantly, individuals living in villages with economically active VHs were also less likely to report food worries, suggesting a better ability to smooth their food consumption as a response to Covid-19. Our second set of key findings highlights the potentially impor-tant role that VHs can have in building trust in national institutionssuch as the health care system and the government during the pan-demic.</t>
  </si>
  <si>
    <t>The majority of MLSFH respondents (87%) reported having village heads (VHs) who were socially active ie gae instructions to prevent COVID-19 e.g. cancelling gatherings, socially distancing , 25% VHs who were economically active ( e.g created emergency funds) ,24% VHs who were both socially and economically active, and 13% VHs who were neither socially nor economically active.
In the analysis we found large and statistically significant associations between these activities of VHs and various measures of respondents’ Covid-related knowledge and prevention behaviors (wearing or owning face masks, knowledge of symptoms and summary indices of Covid knowledge and risk reduction behaviour.Respondents expressed relatively high levels of trust and confidence in the two institutions mainly in charge for the country’s response to Covid-19: the government and the health care system as represented by the health care workers.Respondents’ trust in institutions (health workers and govern-ment) is importantly related to VHs’ social and/or economic activities, and emphasizes the important role local community leadership can play in building this trust.</t>
  </si>
  <si>
    <t>Notwithstanding the success that we highlight in terms of cur-tailing Covid-19 infections and mortality in rural Malawi during2020, the social and economic impacts of the pandemic are severe and possibly long-lasting.or example, a substantial fraction of the MLSFH respondents reduced non-food consumption as a result from Covid-19, and about 61% reported worries about having enough food to eat. For more than half of the interviewed respon-dents (55%), the economic situation deteriorated compared to theprevious year. Worries about access to health care for NCDs and other medical needs.</t>
  </si>
  <si>
    <t>Lakhani 2020</t>
  </si>
  <si>
    <t>Systematic Review of Clinical Insights into Novel Coronavirus (CoVID-19) Pandemic: Persisting Challenges in U.S. Rural Population</t>
  </si>
  <si>
    <t>Lakhani</t>
  </si>
  <si>
    <t>to provide insight on the pathogenesis and the transmission dynamics of CoVID-19 along with pharmacological and non-pharmacological intervention strategies to mitigate the clinical manifestation of this virus, and also to assess the existing challenges of the CoVID-19 pandemic in rural areas based on past pandemic experiences and the effect on rural populations.</t>
  </si>
  <si>
    <t>Challenges in Rural Populations</t>
  </si>
  <si>
    <t>Pathogenesis of CoVID-19, Transmission Dynamics of CoVID-19, Clinical Characteristics Persistent with CoVID-19,</t>
  </si>
  <si>
    <t>Non-Pharmacological Interventions</t>
  </si>
  <si>
    <t>Pharmacological Interventions</t>
  </si>
  <si>
    <t>Study reviewed a range of pharmaceutical and nonpharmaceutical inteventions</t>
  </si>
  <si>
    <t>Although the clinical manifestation of symptoms is mild in the majority of the virus-inflicted population, critical patients may present with pneumonia and acute respiratory distress syndrome, exacerbated by pre-existing comorbidities, eventually leading to death. While effective coronavirus disease (CoVID-19)-specific vaccines and drugs are under clinical trials, several pharmacological and non-pharmacological interventions have been adapted to manage symptoms and curtail the effect of the virus to prevent increasing morbidity and mortality.</t>
  </si>
  <si>
    <t>Several persisting challenges have been noted in mitigating CoVID-19 in rural areas, including the poor healthcare infrastructure, health literacy, and pandemic preparedness along with the fact that the majority of the rural population are frail subjects with pre-existing comorbidities.</t>
  </si>
  <si>
    <t>mitigation strategies should be designed accordingly to minimize the morbidity and mortality of this contagion</t>
  </si>
  <si>
    <t>Because of the dynamic nature of the pandemic, a conceptual framework is required for the current and post-pandemic stages of CoVID-19, inclusive of strategies to mitigate the risks of this contagion in the rural population</t>
  </si>
  <si>
    <t>Finally, this review provides an outline of the challenges and implications of CoVID-19 in a rural population, given that a large percentage of the population in a rural setting are frail subjects with pre-existing comorbidities, individuals with obesity, and individuals having a smoking history who are at higher risk of mortality</t>
  </si>
  <si>
    <t>Lakhani 2021</t>
  </si>
  <si>
    <t>Identifying priority areas requiring culturally appropriate care during a pandemic: A spatial study investigating the proximate availability of culturally appropriate care for ageing Aboriginal or Torres Strait Islander people in rural and remote New Sout</t>
  </si>
  <si>
    <t>1466</t>
  </si>
  <si>
    <t>Identifying priority areas requiring culturally appropriate care during a pandemic: A spatial study investigating the proximate availability of culturally appropriate care for ageing Aboriginal or Torres Strait Islander people in rural and remote New South Wales</t>
  </si>
  <si>
    <t>New South Wales</t>
  </si>
  <si>
    <t>To investigate the proximate availability of culturally appropriate care for ageing Aboriginal or Torres Strait Islander people in rural and remote New South Wales using a spatial study to identify priority areas requiring care during a pandemic.</t>
  </si>
  <si>
    <t>Aboriginal people aged 45 and older in NSW</t>
  </si>
  <si>
    <t>Aboriginal or Torres Strait Islander people aged 45 years or older</t>
  </si>
  <si>
    <t>Geospatial analysis to identify location of indigenous people and their access to health facilities</t>
  </si>
  <si>
    <t>Using spatial analysis to ascertain (a) priority areas with a considerably high number of Aboriginal people aged 45 and older in NSW and (b) the geographic distribution of Aboriginal Health Clinics (AHCs) relative to priority areas</t>
  </si>
  <si>
    <t>This spatial study confirmed that NSW priority areas across three regional classifications—major cities, inner regional and rural and remote—did not have significantly different numbers of Aboriginal people aged 45 and older. However, significant differences in travel time to the closest AHC were apparent. The relationship was such that priority areas classified as rural and remote experienced significantly longer travel times to the closest AHC compared to areas classified as inner regional or major cities</t>
  </si>
  <si>
    <t>Identified location and numbers of older indiginous communities in rural and remote areas; and limitations in access to health facilities ie fewer facilities and longer travel times in rural and remote areas</t>
  </si>
  <si>
    <t>It is clear that priority rural regions in Australia with high numbers of Aboriginal people aged 45 and above may not have timely access to culturally appropriate clinical care and potentially face health service inequity. This is especially problematic during a health crisis where quick access to culturally appropriate health care is necessary</t>
  </si>
  <si>
    <t>How best to deliver health services to these communities during crises such as C-19</t>
  </si>
  <si>
    <t>Research to continue to investigate disparities in health service provision, to highlight assumptions around service demand and health service resource requirements. Effective and culturally appropriate service delivery models in health crises e.g telehealth or other mechanisms, to reach older indigineous communities in underserved areas of rural and remote NSW.</t>
  </si>
  <si>
    <t>COVID-19 test sites in Victoria approaching Stage 4 restrictions: evaluating the relationship between remoteness, travel time and population serviced</t>
  </si>
  <si>
    <t xml:space="preserve">To investigate the impact of severe acute respiratory syndrome coronavirus 2 (SARS-CoV-2) point-of-care-test (POCT) site location (Major City, Inner Regional or Outer Regional) on the mean travel time for closest residents and the number of closest residents for each PCT site, using spatial analysis </t>
  </si>
  <si>
    <t>A geographically weighted centroid (a marker generally representing the centre of a geographic area) was placed within each mesh block and the travel time was calculated via the Open Source Routing Machine.</t>
  </si>
  <si>
    <t>Access to POCT COVID -19 testing</t>
  </si>
  <si>
    <t>Travel distance to COVID test sites</t>
  </si>
  <si>
    <t>Application of geospatial analysis to assess access to COVID-19 testing</t>
  </si>
  <si>
    <t>The hypothesis (informed by Australian centric health service access research22-24) that the closest residents to POCT sites located in urban locations would have a significantly lower travel time compared to closest residents to POCT sites in rural locations was upheld. While the hypothesis (also informed by Australian centric health service research25,27) that POCT sites in rural locations would have a greater number of people to service was not upheld. The findings from this study align with a considerable body of literature surrounding the proximate availability of health services for people in rural and/or remote locations</t>
  </si>
  <si>
    <t>The significantly longer travel times that people in remote localities within Victoria experienced to visit a COVID-19 POCT site during the time in question could have hindered the use of such sites. Despite the severity of COVID-19 and the recognition that swift response is needed, under the current context, people in rural and remote Victoria with poor proximate POCT site availability may have decided to forgo being tested. A negative association between mean IRSD for closest mesh blocks to a testing site and mean travel time to the closest POCT site was found, suggesting that those with a higher socioeconomic status experienced lower travel time and had favourable access to the nearest POCT site.</t>
  </si>
  <si>
    <t xml:space="preserve"> Further research is needed to establish localities within Australia that are underserviced. Such research can inform future local response efforts and also confirm whether or not the issue of poor accessibility moves beyond the case-study example provided.</t>
  </si>
  <si>
    <t>It may be worthwhile to trial unique service delivery models. In this respect, localised responses should be developed and prioritised (a perspective that has already been advocated for in terms of service provision under the context of COVID-19 e.g This delivery option is also termed the ‘hub and spoke’ mod</t>
  </si>
  <si>
    <t>Lalani 2022</t>
  </si>
  <si>
    <t>"Hard to Say Goodbye Over iPad": Experiences of Palliative Care Providers and Lessons Learned During the COVID-19 Pandemic in Rural Communities of Indiana, United States</t>
  </si>
  <si>
    <t>"Hard to Say Goodbye Over iPad”</t>
  </si>
  <si>
    <t>Lalani</t>
  </si>
  <si>
    <t>Rural communities of Indiana</t>
  </si>
  <si>
    <t>To describe the impact of COVID-19 on PC services and examine various ethical, moral, and practice issues and challenges experienced by rural providers.</t>
  </si>
  <si>
    <t>Community participatory research. n = 15. Online interviews</t>
  </si>
  <si>
    <t>Providing Palliative care during COVID-19</t>
  </si>
  <si>
    <t>Palliative care</t>
  </si>
  <si>
    <t>Palliative care during COVID-19</t>
  </si>
  <si>
    <t>Experiences of Palliative care providers during COVID-19</t>
  </si>
  <si>
    <t>Thematic analysis showed several concerns including restricted visitation, communication challenges, “hard to say goodbye over iPad”, moral distress among providers, and preference for home hospice services. Findings call for strategies to implement best PC practices and programs to support providers and families in smaller towns and rural communities</t>
  </si>
  <si>
    <t xml:space="preserve"> Several health care institutions implemented telehealth to establish connections between patients, family members, and health care providers during the pandemic. Telehealth assisted providers in PC consultations and caseload management despite communication barriers and other restrictions. However, these services were limited to institutions and people with sufficient resources and funds. </t>
  </si>
  <si>
    <t>COVID-imposed visitation restrictions brought multiple challenges for both PC providers and users. These challenges include but are not limited to the inability to meet the holistic care needs of patients and families, inadequate communication, and minimal family support; Communication barriers hindered the providers' ability to use a coordinated approach to care and limited their ability to involve family members in goal setting and decision making; Participants reported that although virtual communication existed to some extent in the forms of telehealth and the use of iPads and mobiles, it was not sufficient to build supportive relationships between patients and families or between providers and families. Limited availability of virtual communication devices and staff shortages posed major issues impacting patient care. Most rural facilities were short of technology and workforce resources. Seeing critically ill and dying patients and their families caused major suffering, compassion fatigue, and moral distress among providers. Pandemic policies imposed several modifications in hospice care use and referral processes. Participants reported mixed views on these changes.</t>
  </si>
  <si>
    <t>A debate on the use of telehealth in PC services exists in the literature. Some studies favored the use of telehealth in promoting enhanced PC access and reach, whereas other studies reported concerns such as staff dis-comfort, lack of training, equipment logistics, and impact of technology on human relationships.</t>
  </si>
  <si>
    <t xml:space="preserve"> Further studies are needed to evaluate the impactsof telehealth or technology-assisted services, especially insmaller towns and rural communities</t>
  </si>
  <si>
    <t>The lessons learned indicate a strong need for strengthen-ing existing PC services and resources in smaller towns and rural communities. Provision of human-centered care, compassion, and effective communication are essential components of PC. There is a need to identify ways to address and apply these essential PC components in apractice setting, especially in a pandemic context</t>
  </si>
  <si>
    <t>Lama 2022</t>
  </si>
  <si>
    <t>Telehealth Availability and Use of Related Technologies Among Medicare-Enrolled Cancer Survivors: Cross-sectional Findings From the Onset of the COVID-19 Pandemic</t>
  </si>
  <si>
    <t>Lama</t>
  </si>
  <si>
    <t>To identify sociodemographic associations with technology ownership, internet access and use for communication, and telehealth availability in a population-based sample of Medicare-enrolled cancer survivors.</t>
  </si>
  <si>
    <t>Medicare enrolled cancer survivors</t>
  </si>
  <si>
    <t>Cancer survivors enrolled on Medicare</t>
  </si>
  <si>
    <t>technology ownership, internet access and use forcommunication, and telehealth availabilit</t>
  </si>
  <si>
    <t>Over half (957/2044, 53%) of cancer survivors reported using the internet for communication purposes, and 62%(1218/2044) reported that their usual provider had telehealth services available. Using the internet for communication purposeswas reported less frequently for rural compared to urban survivors (adjusted probability of 28% vs 46%; P&lt;.001) and for Hispanicand Black survivors compared to non-Hispanic White survivors (29%, 31%, and 44%, respectively; all P&lt;.01). Rural survivorsreported lower telehealth availability (53% vs 63%; P&lt;.001); no significant differences in telehealth availability were identifiedby race/ethnicity</t>
  </si>
  <si>
    <t>During the COVID-19 pandemic, study findings highlight a complex digital divide among Medicare beneficiarieswith a history of cancer related to device ownership necessary for telehealth, internet access and use for communication, andreports of providers having telehealth available. Multilevel approaches are needed to increase equitable telehealth availabilityand use for cancer survivors. Suggested strategies include increasing broadband internet access to providers and patients in at-riskcommunities, supporting telehealth implementation among providers that serve populations with known health disparities, raisingawareness of providers’available telehealth services among patients, and screening for technology use and provision oftelehealth-related technical assistance among older and historically underserved cancer survivors</t>
  </si>
  <si>
    <t>Levander 2021</t>
  </si>
  <si>
    <t>Rural opioid treatment program patient perspectives on take-home methadone policy changes during COVID-19: a qualitative thematic analysis</t>
  </si>
  <si>
    <t>Levander</t>
  </si>
  <si>
    <t>To explore patient perspectives at three Opioid Treatment Programs (OTPs) serving rural communities on how take-home policy changes were received and implemented and how these changes impacted their addiction treatment and recovery</t>
  </si>
  <si>
    <t>Interviews via phone with persons with OUD</t>
  </si>
  <si>
    <t>n = 46</t>
  </si>
  <si>
    <t>Medicine delivery</t>
  </si>
  <si>
    <t>Policy changes to take home methadone dispensing at OTP's to improve access and reduce COVID-19 transmission risk</t>
  </si>
  <si>
    <t>Opioid use disorder (OUD)</t>
  </si>
  <si>
    <t>Three main themes emerged in the analysis, with no differences between study phases: (1) Adapting to changing OTP policies throughout the pandemic; (2) Recognizing the benefits, and occasional struggles, with increased take-home methadone dosing; and (3) Continuing policies and procedures post-pandemic</t>
  </si>
  <si>
    <t>Participants described fears and anxieties around ongoing methadone access and safety concerns prior to OTP policy changes, but quickly adapted as protocols soon seemed “natural.” The majority of participants acknowledged significant benefits to increased take-homes independent of reducing COVID-19 infection risk including feeling “more like a normal person,” improved recovery support, reduced time traveling, and having more time with family and for work. Looking to a post-pandemic future, participants thought some COVID-19-related safety protocols should continue that would reduce risk of other infections, make OTP settings less stressful, and result in more individualized care.</t>
  </si>
  <si>
    <t>A couple participants mentioned challenges with increased take-homes, and appreciated returning to daily dosing. Concerns around diversion or methadone-related overdoses motivate maintain-ing the status quo [43], and have been expressed by OTP staff and leadership during the pandemic [28, 44]. Alternatives to physically presenting to OTPs to dose include technology-assisted dosing via tele-monitoring or auto-mated home medication dispensers [45,</t>
  </si>
  <si>
    <t>Levander 2022</t>
  </si>
  <si>
    <t>Low-Threshold Buprenorphine via Community Partnerships and Telemedicine-Case Reports of Expanding Access to Addiction Treatment During COVID-19</t>
  </si>
  <si>
    <t>Low-Threshold Buprenorphine via Community Partnerships and Telemedicine—Case Reports of Expanding Access to Addiction Treatment During COVID-19</t>
  </si>
  <si>
    <t>To demonstrate how changes in telemedicine regulations and leveraging of addiction clinic and community organization partnerships allowed us to reach patients previously not engaged in addiction treatment by presenting 3 patient cases.</t>
  </si>
  <si>
    <t>3 cases of patients</t>
  </si>
  <si>
    <t>These 3 cases illustrate examples of how policy changes allowing for telemedicine buprenorphine prescribing can expand availability of addiction services for patients with OUD who were previously disengaged for reasons including geography, lack of housing, transportation difficulties, and mistrust of traditional health-care systems.</t>
  </si>
  <si>
    <t>To reduce coronavirus disease 2019 (COVID-19)spread, federal agencies eased telemedicine restrictions includingaudio-only appointments. These changes permitted clinicians toprescribe buprenorphine to patients with opioid use disorder(OUD) without in-person or audio/video assessment. Our clinicutilized existing community collaborations to implement protocolsand extend outreach. We describe 3 patients with OUD who engagedwith treatment through outreach with trusted community partnersand low-threshold telemedicine.</t>
  </si>
  <si>
    <t>Levitan 2021</t>
  </si>
  <si>
    <t>Health care experiences during the COVID-19 pandemic by race and social determinants of health among adults age &amp;#8805; 58 years in the REGARDS study</t>
  </si>
  <si>
    <t>Health care experiences during the COVID-19 pandemic by race and social determinants of health among adults age ≥58years  in the REGARDS  study</t>
  </si>
  <si>
    <t>Levitan</t>
  </si>
  <si>
    <t>to describe health care experiences by race and social determinants of health</t>
  </si>
  <si>
    <t>Telephone survey</t>
  </si>
  <si>
    <t>9492 Black and White participants in the longitudinal REasons for Geographic And Racial Differences in Stroke cohort study, age 58–105 years</t>
  </si>
  <si>
    <t>Access to and uptake of testing for COVID-19</t>
  </si>
  <si>
    <t>Health care experiences by race and determinants of health, particularly related to access to COVID-19 testing and care</t>
  </si>
  <si>
    <t>Only 74% of participants who had symptoms consistent with COVID-19 sought care or advice for that illness and only 50% received a SARS-CoV-2 test. 
17% lived in rural areas. Compared to urban residents, a higher percentage of participants residing in rural areas sought care or advice for an illness with COVID-19 symptoms (83% vs 72%, p=0.03), received a SARS-CoV-2 test (62% vs 48%, p=0.002), and tested positive (35% vs 23%, p=0.004). For participants not reporting COVID-19 symptoms, rural compared to urban residence was associated with a lower percentage desiring testing (26% vs 29%, p=0.008). In terms of changes in access to care, rural compared to urban (57% vs 50%, p&lt;0.001) reported no change.
Contrary to our expectations, we found that Black individuals and those with SDOH associated with barriers to health care more commonly reported no change in access to medical care related to the pandemic as compared to White individuals and individuals without these SDOH. This finding may reflect limited access to care prior to the pandemic, such that the pandemic did not yield a dis-cernible effect.</t>
  </si>
  <si>
    <t xml:space="preserve">we had limited information on social isola-tion, social networks, and living arrangements, which are important SDOH that have been impacted, </t>
  </si>
  <si>
    <t>Li 2020</t>
  </si>
  <si>
    <t>Treatment of coronavirus disease 2019 in Shandong, China: a cost and affordability analysis</t>
  </si>
  <si>
    <t>Li</t>
  </si>
  <si>
    <t xml:space="preserve">To determine the medical costs of COVID-19 patients in China, and also assess the factors affecting their costs, using a retrospectively conducted cost and affordability analysis </t>
  </si>
  <si>
    <t>Economic evaluation</t>
  </si>
  <si>
    <t>This analysis was retrospectively conducted in Shandong Provincial Chest Hospital. Totl of 70 patients included.</t>
  </si>
  <si>
    <t>Financing</t>
  </si>
  <si>
    <t>The cost for drug acquisition is the major contributor to the medical cost, whereas the risk factors for higher cost are pre-existing diseases and severity of COVID-19. Improvement of insurance coverage will need to address the barriers of rural patients to avoid the occurrence of catastrophic health expenditure</t>
  </si>
  <si>
    <t>Cost analysis - Costs in this analysis were identified  for  drugs,  radiological  examinations,  laboratory diagnostic tests, clinical measures, drug prescriptions, and hospitalization. Total costs were calculated from the following cost factors comprising the listed single positions: (i) laboratory diagnostic measures included micro-biology,  hematology,  biochemistry,  and  blood  gas analysis; (ii) radiographic measures included X-ray, computed tomography (CT) and B-mode ultrasonography;(iii) therapeutic measures included supplemental oxygen, hemopurification, salvage, and other measures used for treatment of COVID-19 and comorbidities; (iv) drug acquisition included all drugs indicated by the physician to be necessary for treatment of COVID-19 and comorbidities; (v) bed costs included costs of regular wards and in-tensive care units
Affordability analysis - We assessed affordability by comparing the simulated out-of-pocket expenditure of COVID-19 cases relative to the per capita disposable income. The simulated out-of-pocket expenditure was calculated according to the re-imbursement ratios by health insurance. In addition, we collected the rural and urban per capita disposable in-come of China from the National Bureau of Statistics, and family size according to The recent data from national population census. The catastrophic expenditure was defined as the families who spend 50%or more of their disposable income. High cost was defined as previously reported, arbitrarily as a cost equal to the 75% percentile.</t>
  </si>
  <si>
    <t>Our data demonstrate that the overall mean cost was USD6827 per treated episode of COVID-19, which was significantly higher than those of influenza (about USD 25), community-acquired pneumonia (about USD 650) and severe acute respiratory syndrome (about USD 2700) in China.
The highest mean cost was observed in drug acquisition, accounting for 45.1% of the overall cost. Total mean cost was significantly higher in patients with pre-existing diseases compared to those without pre-existing diseases. Pre-existing diseases and the advanced disease severity were strongly associated with higher cost.
Around USD 0.49 billion were expected for clinical manage of COVID-19 in China. Among rural households, the proportions of health insurance coverage should be increased to 70% for severe cases, and 80% for critically ill cases to avoid catastrophic health expenditure</t>
  </si>
  <si>
    <t>Primary clinical experience indicated that the early intervention of Chinese medicine could impede further development of COVID-19 severity, and shorten its clinical course.</t>
  </si>
  <si>
    <t>However, underthe current health insurance scheme for rural household,patients have to afford approximate half of total medicalcost [26]. Thus, there is an obvious gap between social requirement and current situation in health insurance. 
There were several obvious limitations in this study.  First, despite enrolment of all COVID-19 cases in our hospital, the small sample size from the single center may weaken the significance of our conclusion. Second, the present study excluded partial direct costs to patients and indirect costs, such as lost working days. Therefore, the total cost of COVID-19 patients is under-estimated. Third, the insurance coverage and health benefits were significantly different across different regions in China. Hence, this study was more likely to be a theoretical cost analysis in view of that fact that Chinese government affords medical expenditures for COVID-19patients. Fourth, despite exhibiting promising efficacy for treatment of patients infected with COVID-19, the traditional Chinese medicines are composed of several classical herbal materials for exogenous fever. Thus, it is difficult to elucidate the systemic pharmacological mechanisms of action of Chinese medicine against SARS-CoV-2. Finally, drug prices can be expected to change substantially across regions. This diversity may lead to potential bias in estimation of national financial burden.</t>
  </si>
  <si>
    <t>For urban households, the proportion of insurance payment is about 70% of total in-hospital payment. In this context, the urban households are less likely to incur catastrophic health expenditure at present cut-off value. By contrast, the proportion of health insurance coverage should be achieved at 80% for critically ill cases who could escape from catastrophic health expenditure for the tentative threshold. However, under the current health insurance scheme for rural household, patients have to afford approximate half of total medical cost. Thus, there is an obvious gap between social requirement and current situation in health insurance. Improvement of insurance coverage will need to address the barriers of rural patients to avoid the occurrence of catastrophic health expenditure.</t>
  </si>
  <si>
    <t>Further study is urgently required to determine cost-effectiveness of Chinese medicine as adjuvant therapy in the controlled randomized trials.</t>
  </si>
  <si>
    <t>Li 2021</t>
  </si>
  <si>
    <t>What makes people install a COVID-19 contact-tracing app? Understanding the influence of app design and individual difference on contact-tracing app adoption intention</t>
  </si>
  <si>
    <t>What makes people install a COVID-19 contact-tracing app?Understanding the influence of app design and individual difference on contact-tracing app adoption intention</t>
  </si>
  <si>
    <t>to investigate the effects of app design choices and individual differences on COVID-19 contact-tracing app adoption intentions.</t>
  </si>
  <si>
    <t>National survey (n = 1963) data used in a quasi experimental (following a between-subjects factorial design) design in the analysis.</t>
  </si>
  <si>
    <t>Smartphone-based contact-tracing apps are a promising solution to help scale up the conventional contact-tracing process. However, low adoption rates have become a major issue that prevents these apps from achieving their full potential</t>
  </si>
  <si>
    <t>We found that individual differences such as pro-socialness, COVID-19 risk perceptions, general privacy concerns, technology readiness, and demographic factors played a more important role than app design choices such as decentralized design vs. centralized design, location use, app providers, and the presentation of security risks. People who live in more urbanized areas had significantly higher adoption intentions. Females (Coef.=−0.621,p&lt;.01) and people living in less urbanized areas (Coef.=0.0119, p&lt;.05) tended to prefer contact-tracing apps provided by the state health authorities to a large tech company. For people living in rural areas, installation intention was drastically lower for apps developed by a large tech company than for apps developed by their state health authorities. That is to say, contact-tracing apps developed by a large techcompany may not be as effective in rural areas as in urban area</t>
  </si>
  <si>
    <t>Our mediation analysis showed that one’s perception of the public health benefits offered by the app and the adoption willingness of other people had a larger effect in explaining the observed effects of app design choices and individual differences than one’s perception of the app’s security and privacy risks.</t>
  </si>
  <si>
    <t>Certain app designs could exacerbate the different preferences in different sub-populations which may lead to an inequality of acceptance to certain app design choices (e.g., developed by state health authorities vs. a large tech company) among different groups of people (e.g., people living in rural areas vs. people living in urban areas).</t>
  </si>
  <si>
    <t>due to the general limitations of quantitative study methodologies, we could not fully uncover the nuances in people’s rationales behind their perceptions and adoption intentions, such as why Hispanic people and Black people had higher adoption intentions in some situations and why essential workers were less willing to install contact-tracing apps.We hope future work could investigate these aspects specifically.</t>
  </si>
  <si>
    <t>To address above gaps</t>
  </si>
  <si>
    <t xml:space="preserve"> Based on these findings, we derived practical implications on app design, marketing, and deployment. Specifically, we identified sweet spots in the contact-tracing design space that could drive higher adoption.We discussed app design considerations and marketing strategies with regards to individual differences, especially the importance of paying attention to protecting certain vulnerable groups such as essential workers, healthworkers, and people living in rural areas when designing and promoting the app. Lastly, we emphasized public health benefit as an effective leverage to promote contact-tracing app adoption</t>
  </si>
  <si>
    <t>A Novel Potentially Recombinant Rodent Coronavirus with a Polybasic Cleavage Site in the Spike Protein</t>
  </si>
  <si>
    <t xml:space="preserve">To determine the prevalence of a novel Potentially Recombinant Rodent Coronavirus with a polybasic Cleavage Site in the Spike Protein, from three municipalities of southern China. </t>
  </si>
  <si>
    <t>Prevalence of CoV in rodents and shrews in Guangdong Province and Guangxi Zhuang Autonomous Region, China
A laboratory-based study involving, Virus isolation and identification, Phylogenetic analysis of RCoVs, Recombination analysis, and Genomic organization  of RCoV-GCCDC4,</t>
  </si>
  <si>
    <t>eight species of rodents and shrews.</t>
  </si>
  <si>
    <t>Animals</t>
  </si>
  <si>
    <t>animals belonging to three families, namely, Muridae, Rhizomyidae, and Soricidae</t>
  </si>
  <si>
    <t>13.One Health strategies</t>
  </si>
  <si>
    <t>Surveillance of viruses among rodents in rural and urban areas of south China identified three rodent coronaviruses</t>
  </si>
  <si>
    <t>A laboratory-based study examining the genome of rat and shrew coronavirus</t>
  </si>
  <si>
    <t>Testing or monitoring of animal diseases</t>
  </si>
  <si>
    <t>Testing to determine the prevalence of coronavirus in rat and shrew species</t>
  </si>
  <si>
    <t>A laboratory-based study involving, Virus isolation and identification, Phylogenetic analysis of RCoVs, Recombination analysis, and Genomic organization  of RCoV-GCCDC4,</t>
  </si>
  <si>
    <t>Surveillance of viruses among rodents in rural and urban areas of south China identified three rodent coronaviruses,
 Rcoronavirus prevalences of 23.3% and 0.7% in Guangzhou and Guilin, respectively, with samples from urban areas having significantly higher coronavirus prevalences than those from rural areas</t>
  </si>
  <si>
    <t>we uncovered a polybasic cleavage site, RARR, in the spike (S)protein of RCoV-GCCDC4, which is dominant in RCoV. These findings provide further information on the potential for interspecies transmission of coronaviruses and demonstrate the value of a One Health approach to virus discovery</t>
  </si>
  <si>
    <t>our results provide further information on the potential for interspecies transmission of coronaviruses and demonstrate the necessity of a One Health approach for zoonotic disease surveillance</t>
  </si>
  <si>
    <t>Transmission Dynamics, Heterogeneity and Controllability of SARS-CoV-2: A Rural-Urban Comparison</t>
  </si>
  <si>
    <t>transmission Dynamics, Heterogeneity and Controllability of SARS-CoV-2: A Rural-Urban Comparison</t>
  </si>
  <si>
    <t>To determine the transmission Dynamics, Heterogeneity, and Controllability of SARS-CoV-2 in Rural and Urban areas in, Hebei and Tianjin, China respectively.</t>
  </si>
  <si>
    <t>a statistical stochastic method based on the Galton–Watson branching process</t>
  </si>
  <si>
    <t>Modelling was done using data from 1136 SARS-2-CoV infections of the rural outbreak in Hebei, China, and135 infections of the urban outbreak in Tianjin, China.</t>
  </si>
  <si>
    <t>NPIs vs vaccination</t>
  </si>
  <si>
    <t>using an improved statistical stochastic method based on the Galton–Watson branching process, considering both symptomatic and asymptomatic cases. We reconstructed SARS-CoV-2 transmission chains and analyzed the effectiveness of vaccination and NPIs by simulation studies.</t>
  </si>
  <si>
    <t>SARS-CoV-2 transmission in rural areas has similar transmission dynamics as that in urban areas but differs in terms of age group and contact-type distributions. Our results indicate that rural areas had a larger proportion of older cases (&gt;65 years old) and younger cases (&lt;20 years old) than did the urban areas.  Rural areas have older populations, on average, and more people with underlying health conditions than suburban and urban communities.  Additionally, older adults are more likely to be hospitalized and have severe COVID-19, with higher mortality rates. Household transmission played an important role in both outbreaks, which corroborates previous studies. Urban residents are more likely to participate in preventive behaviors than rural residents.  In addition, subways, office buildings, and residential garbage are positively connected with the virus transmission, which increases the probability of household and social transmission. However, in rural areas, community contacts lead to a large proportion of infections. Similar to other rural areas, most community contacts in Hebei are consequent to wedding receptions. Apart from these gathering activities, rural citizens are less likely to seek medical help when feeling sick, and medical professionals are less capable of accurately diagnosing, reporting, and treating cases of infection.</t>
  </si>
  <si>
    <t>NPIs are cost-effective approaches to curb the spread of SARS-CoV-2
NPIs  lead  to  a  larger  reduction  in  infections  than  vaccination  (80%efficacy and 65% coverage</t>
  </si>
  <si>
    <t>The effect of NPIs is closely related to the timing and quality of implementation; hence, similar strategies might have different effects indifferent citie</t>
  </si>
  <si>
    <t>government must develop prevention and control measures in rural areas, mainly focusing on older adults and children and restricting large gatherings that pose a high risk of infectious disease transmission</t>
  </si>
  <si>
    <t>Although we conducted sensitivity analyses, improved methodology and more accurate estimation of the asymptomatic pro-portion is a future research direction. Lastly, the regulation of asymptomatic infections on transmission dynamics needs to be further explored and evidenced</t>
  </si>
  <si>
    <t>Lian 2021</t>
  </si>
  <si>
    <t>Fighting Covid-19 in rural communities: coordinated mobilization and reconstruction of community order in a village in Northern China</t>
  </si>
  <si>
    <t>Fighting COVID-19 in rural communities: coordinated mobilisation and reconstruction of community order in a village in Northern China</t>
  </si>
  <si>
    <t>Lian</t>
  </si>
  <si>
    <t xml:space="preserve">a remote village in Inner Mongolia Autonomous Region </t>
  </si>
  <si>
    <t>To discusse how coordinated mobilization constructed a temporary grassroots-level emergency order in response to the Covid-19 pandemic.</t>
  </si>
  <si>
    <t>Case study of a rural village</t>
  </si>
  <si>
    <t>Effective community mobilisation as a key factor in the success of China's control of COVID-19</t>
  </si>
  <si>
    <t>Effective community mobilisation as a key factor in the success of China's control of COVID-19. Questions on how rural communities actually mobilized, and how villagers perceived and adapted to the emergency order require further exploration and in-depth analysis (versus linear description). We probe the complex mobilization process during the pandemic at the grassroots level to better understand how state power interacted with village communities for epidemic prevention and control.</t>
  </si>
  <si>
    <t>Our case study, a remote village far away from the epicentre of the pandemic, is a microcosm of rural communities fighting the pandemic. Although the village govern-ance capacity is weak, the emergency community order was established in a short time. A form of coordinated mobilization comprised state-led polycentric power, local government, village administrative organizations, and the local social and cultural structures. This is far different from the commonly discussed mass mobilization, managed mobilization, or campaign-style implementation. It reveals complex interactions between local culture and national power in mobilization tactics, including the combination of coercion, authority, exclusion, and guidance with education, persuasion, and 'renqing'.</t>
  </si>
  <si>
    <t>Coordinated mobilization has demonstrated the state capacity to manage mobility and fragmented governance. On the one hand, the state still extensively and profoundly impacts rural social life; on the other hand, the traditional rules of collective living in rural communities remain part of villagers’ daily lives.</t>
  </si>
  <si>
    <t>The policies of epidemic prevention and control are a kind of temporary crisis management, in which the country has invested huge resources, mobilizing and organizing community residents in a short period of time. The policies place high demands on the resilience of community capacities for self-mobilization and self-organization. Furthermore, there are no resource distribution and resource ownership problems in the community-coordinated mobilization of epidemic prevention and control.</t>
  </si>
  <si>
    <t>The potential for self-organization and coordination in rural communities to achieve community coordinated mobilization requires local governments to be patient and careful when promoting the implementation of routine (rather than crisis-oriented) public policies and to call on traditional public resources of rural communities, such as clans, renqing, and elites</t>
  </si>
  <si>
    <t>Liang 2022</t>
  </si>
  <si>
    <t>The Right to Accessible COVID-19 Testing in the Post-Epidemic Period under the Urban-Rural Integration: Haishu District, Ningbo City, China</t>
  </si>
  <si>
    <t>The Right to Accessible COVID-19 Testing in the Post-Epidemic Period under the Urban–Rural Integration: Haishu District, Ningbo City, China</t>
  </si>
  <si>
    <t>Liang</t>
  </si>
  <si>
    <t>To measure the accessibility of current and potential COVID-19 testing facilities</t>
  </si>
  <si>
    <t>This paper used shortest-path analysis and the improved potential model to measure the accessibility of current and potential COVID-19 testing facilities, superimposing this with the testing demands of residents, as calculated by the population demand index, so as to comprehensively evaluate the equity of the spatial allocation of the current and potential testing facilities, with a particular focus on Haishu District, Ningbo City, China</t>
  </si>
  <si>
    <t>Measurement of access to testing using geospatial analysis. This paper focuses on the following questions: (1) What are the spatial characteristics and differences inaccessibility and equity of current testing facilities in Haishu District? (2) Can the allocation of COVID-19 testing facilities be improved by making full use of existing medical facilities.</t>
  </si>
  <si>
    <t>The results revealed that the overall accessibility of the current testing facilities in Haishu District was high, while the internal spatial differentiation was considerable. The comprehensive accessibility of testingfacilities gradually declined from the downtown areas towards the rural areas. Moreover, roughly half of the rural population needing COVID-19 tests encountered hindrances due to poor access to testing agencies</t>
  </si>
  <si>
    <t>However, after fully exploiting the potential testing facilities, the comprehensive accessibility of testing facilities was significantly improved, and the inequity in the accessibility to testing facilities was effectively alleviated, which significantly improved the equity of the allocation of testing facilities in Haishu District. The leveraging of current medical facilities to boost the numberof testing facilities in rural areas could eliminate the disparity of resource distribution caused byurban and rural binary opposition, and could quickly identify external sources of COVID-19 in ruralareas in the post-epidemic period. Moreover, efficient COVID-19 testing combined with the travel records of infection carriers can effectively identify unknown infection cases and obviate large-scale infection outbreak</t>
  </si>
  <si>
    <t>The current COVID-19 testing facilities mostly rely on a small number of comprehensive hospitals of which the distribution is concentrated,</t>
  </si>
  <si>
    <t>In future research, questionnaires and social medical surveys should be carried out urgently, in order to reveal injustice in the accessibility of testing services..  Methodologically, the previous researchwas limited by demographical and spatial data, and the data of different situations, whichwould be improved in the future research.  Especially,  the time taken to reach testingservices can be influenced by different situations, such as the average wait time in thedifferent testing agencies. Therefore, the next research will incorporate more complicated situation data into the model in order to gain more accurate results, and thereby could more effectively reflect the accessibility of testing services.</t>
  </si>
  <si>
    <t>Liebman 2020</t>
  </si>
  <si>
    <t>Partnerships as an Avenue to Translate Emerging Disease Ecology of SARS-CoV-2 to Agricultural Groups</t>
  </si>
  <si>
    <t>Liebman</t>
  </si>
  <si>
    <t>Agricultural sector - focus on farmers and farmworkers in rural USA</t>
  </si>
  <si>
    <t>To discuss the MCN and AgriSafe partnership as a case study for the translation of disease ecology to agricultural-related strategies to prevent COVID-19. (AgriSafe represents health and safety professionals who strive to reduce health disparities among agri-cultural producers, like farmers, ranchers and loggers. AgriSafe has provided distance education for over 11,000 health professionals on agricultural health and safety topics.)</t>
  </si>
  <si>
    <t>Farmers and farmworkers</t>
  </si>
  <si>
    <t>and farmworkers i.e. essential workers in agriculture. An absence of information and guidance on COVID-19 for the agricultural occupational sector. In the U.S., agricultural producers are at increased risk from Covid-19 due to 1) age – nearly 20% of the rural population is &gt;65 in contrast to 13% in urban areas ;9 2) comorbidities – rural residents have higher rates of comorbidities that when coinfected with COVID-19 result in higher mortality rates ;10 and 3) health disparities – rural populations experience 134 per 100,000 excess deaths from health disparities.</t>
  </si>
  <si>
    <t>In March 2020, AgriSafe presented a webinar on newly conducted research on SARS-CoV-2 aerosols. During the webinar, AgriSafe translated this emerging disease ecology by demonstrating the health implications for agricultural producers and providing practical farm and ranch modifications.To address needs of farmworkers, in May 2020, MCN hosted a national webinar simultaneously broad-cast via Zoom and Facebook Live with Dr. Roy and Ed Zuroweste, MD, of MCN.</t>
  </si>
  <si>
    <t>The dissemination by MCN and AgriSafe of the research surrounding the aerobiology of SARS- CoV-2 and its significance offers an important case study of collaboration. This pandemic pro-vides an opportunity to develop linkages and part-nerships to protect the lives of essential agricultural workers through the translation of new research into usable strategies to stay healthy and safe.</t>
  </si>
  <si>
    <t>Initial registration (&gt;650 registrants) overwhelmed webinar platform capacity. AgriSafe created a new training link and logged &gt;125 participants. Despite technical problems, attendance was significantly greater than AgriSafe’s average webinar attendance, underscoring the need for timely and credible information through a national online platform. To facilitate rapid innovation and collaboration among stakeholders, in April and May, 2020, AgriSafe hosted weekly virtual think tanks cover-ing public health topics relevant to COVID-19 and agricultural populations. Collectively &gt;1000 participants from nearly every state attended weekly sessions with a total of 30 subject matter experts. Over 95% of attendees agreed the think tanks were a valuable use of time and said they learned some-thing new. Additionally, AgriSafe collected over 300 unique information sources and served as a central depository for COVID-19 resources. AgriSafe continues to house this information on their open learning management platform.
To address needs of farmworkers, In May 2020, MCN hosted a national webinar simultaneously broad-cast via Zoom and Facebook Live with Dr. Roy and Ed Zuroweste, MD, of MCN. Viewed by &gt;600 individuals throughout the U.S. including Puerto Rico, the two presenters offered new research on COVID-19 and relevant ways to reduce the spread.Participants, including clinicians who provide health education and screenings at farmworker housing, asked questions on how to incorporate this understanding of the emerging science asso-ciated with the aerosol efficiency of SARS-CoV-2 into their outreach practices.Participants expressed overwhelming satisfaction (94%) and 96% noted that the webinar presented them with new areas of knowledge from &gt;150 evaluations.</t>
  </si>
  <si>
    <t>U.S. farmworkers are a largely Latinx population, with an estimated 2.4 million people working as migrant, seasonal, year-round, or guest farmworkers.This population encounters numerous and overlapping barriers to health access, including language and cultural differences, poverty, lack of health insurance, and fear of exposing immigration status</t>
  </si>
  <si>
    <t>Logan 2020</t>
  </si>
  <si>
    <t>Addressing Health Disparities in the Rural United States: Advocacy as Caregiving among Community Health Workers and Promotores de Salud</t>
  </si>
  <si>
    <t>Logan</t>
  </si>
  <si>
    <t>One site in rural Indiana and the other located in the Rio Grande Valley (RGV) of southern Texas</t>
  </si>
  <si>
    <t>To (1) investigate the unique role of CHWs in rural communities and (2) understand how their advocacy efforts represent a central form of caregiving, including during COVID-19, by comparing community health workers in the states of Indiana and Texas, based on the results of two separate research studies</t>
  </si>
  <si>
    <t>Drawing on ethnographic, qualitative data—including interviews, photovoice, and participant observation—we analyze how CHWs connect structurally vulnerable  clients  in  rural  areas  to  resources,  health  education,  and  health  and  social  services.</t>
  </si>
  <si>
    <t>Informal health care workers (e.g CHW)</t>
  </si>
  <si>
    <t>Community health workers (CHW's)</t>
  </si>
  <si>
    <t>CHW's as advocates for rural communities</t>
  </si>
  <si>
    <t>investigate the unique role of CHWs in rural communities</t>
  </si>
  <si>
    <t>community  health  workers  (CHWs)  and  their  Spanish-speaking counterparts, promotores/as de salud (literally, “health promoters”; henceforth, promotores), work to circumvent structural barriers for clients (this was the preferred term by CHWs in Indiana to refer to the individuals to whom they provided services) and communities.</t>
  </si>
  <si>
    <t>The  work  of  community  health  workers  and  promotores  is  vital  to  improving  health  andwell-being rural communities.   As COVID-19 has laid bare fragile health care systems across theglobe [29], rebuilding systems that address health care disparities and incorporate new approaches isessential in promoting health equity among all populations. This article has examined how CHWs and promotores fill gaps in the provision of care to rural communities in the United States, illustrating how they confront health disparities using advocacy as a primary tool. We conclude that advocacy must be understood as a form of caregiving, and its role should be bolstered within existing CHW and promotor models.</t>
  </si>
  <si>
    <t>these workers sought new ways to reach their clients, including video meetings (for those with internet access), phone calls, and face-to-face meetings adhering to social distancing guidelines.   Through engaging with community partners, CHWs disseminated information at locations still frequented during the pandemic.
CHW organizations organized regular online meetings for CHWs to discuss issues regarding thepandemic and resources, and thus found themselves at the policy table through repeated eorts andwork with local and state politicians. As a result, they have been working with public health officials to bring the issues of their diverse communities to the forefront during planning on how to address the pandemic and the rollout of the vaccine. 
Contact tracing has become an important issue to help track and stem the spread of COVID-19,and is a job particularly well-suited for CHWs and promotores [62,63].  Drawing on their trustingrelationships  with  clients  and  the  community,  they  can  significantly  contribute  to  ending  thepandemic [62,63]. This is an important aspect, as many of the communities served by these workersmay be hesitant to engage with outsiders. Moreover, hiring CHWs and promotores (and training new individuals in this job) would contribute to job development—especially in communities hardest hit by the pandemic.</t>
  </si>
  <si>
    <t>This pandemic has exacerbated the already myriad health disparities for rural communities in Indiana and Texas. In both states, rural communities have been significantly impacted by stay-at-home orders, with many communities experiencing additional burdens due to a lack of transportation, technology, and the Internet.  The loss of face-to-face interaction has hurt the ability of CHWs to connect with and advocate for their clients.</t>
  </si>
  <si>
    <t>Lopez 2021</t>
  </si>
  <si>
    <t>Barriers and Facilitators to Telemedicine: Can You Hear Me Now?</t>
  </si>
  <si>
    <t>Lopez</t>
  </si>
  <si>
    <t>To describe those challenges by examining the history of telemedicine, its role in both supporting access and creating new barriers to access in trying to get everyone connected, frameworks for thinking about those barriers, and facilitators that may help overcome them, with a particular focus on older adults and patients with cancer in rural communities.</t>
  </si>
  <si>
    <t>Older adults and patients with cancer in rural communities</t>
  </si>
  <si>
    <t>A description of challenges in the use of telemedicine, its role in both supporting access and creating new barriers to access in trying to get everyone connected, frameworks for thinking about those barriers, and facilitators that may help overcome them, with a particular focus on older adults and patients with cancer in rural communities.</t>
  </si>
  <si>
    <t>Rural communities benefit from telemedicine oncologyservices in myriad ways, including uninterrupted access tooncologists at nonrural sites and a broad range of resourcesto support them, from screeningto diagnosis, ongoing treat-ment, follow-up care, and survivorship care</t>
  </si>
  <si>
    <t>With many small ruralhospitals closing because offinancial pressures, telemed-icine provides an opportunity to retain health care withina local community by promoting the use of local laboratory,radiology, infusion services, and local primary care pro-viders. Thus, health care revenue from these essentialservices is retained within these smaller hospitals.63It alsoprovides professional employment opportunities to mem-bers of the local community, boosting the local economy.</t>
  </si>
  <si>
    <t>e rural population has relatively low education, low so-cioeconomic class, and less use of internet and telecom-munications in general. Initial limitations associated with thelaunch of telemedicine in rural communities includedtechnical complexity, increased burden on patients and thestaff, and lack of high-speed broadband access</t>
  </si>
  <si>
    <t>As telemedicine services are expanding to rural residentswith cancer, more research is needed to determine theoptimal use of technology for oncology visits as well as bestpractices and standards to ensure consistent approaches tocancer care delivery in rural communities. It is important to assess the potential impact on the cost of cancer care for rural residents, and opportunities to mitigate the financial burden for those with limited insurance coverage are warranted.</t>
  </si>
  <si>
    <t>Telehealth should be leveraged to improve thequality of cancer care and access to clinical trials and cutting-edge treatments for patients with cancer in rural America.</t>
  </si>
  <si>
    <t>Mahmoud 2022</t>
  </si>
  <si>
    <t>Telemedicine (virtual clinic) effectively delivers the required healthcare service for pediatric ambulatory surgical patients during the current era of COVID-19 pandemic: A mixed descriptive study</t>
  </si>
  <si>
    <t>Mahmoud</t>
  </si>
  <si>
    <t>Other: Saudi- arabia and Egypt</t>
  </si>
  <si>
    <t>Two of the hospitals where the studies was conducted was in Saudi- Arabia and the other hospital in Egypt</t>
  </si>
  <si>
    <t>high and middle income countries</t>
  </si>
  <si>
    <t>This study aimed to:(1)present our experience,(2)evaluate the effectiveness, 
 and(3)document the results of this technology to solve the problem of difficult healthcare accessibility</t>
  </si>
  <si>
    <t>In this study, we compared the utilization of telemedicine (virtual clinic via video consultation) prospectively in the current era of the COVID-19 pandemic in the period from June 2020 to July 2021 to the in-person clinic encounter at the out patient department(OPD) retrospectively in the previous year(from June 2019 until the end of May 2020) for perioperative management of pediatric ambulatory surgical patients.</t>
  </si>
  <si>
    <t>pediatric ambulatory surgical patients</t>
  </si>
  <si>
    <t>Child health</t>
  </si>
  <si>
    <t>Pediatric ambulatory surgical patients</t>
  </si>
  <si>
    <t>Telemedicine (virtual clinic) to deliver healthcare service for pediatric ambulatory surgical patients during the current era of COVID-19 pandemic</t>
  </si>
  <si>
    <t>we found that telemedicine can effectively be used in preoperative diagnosis and sorting of patients.
94% (1056/1124) of patients scheduled for a video consultation attended. 2/3 of cases live in rural or remote areas. Patients satisfaction was 92`%</t>
  </si>
  <si>
    <t>For new cases , the time interval from appointment request till the actual encounter was very short for the virtual clinic group(range:6–15days) as compared to the in-person clinic group(range:30–180days).Patients were followed up for a median period of 14±3.25 months (range:6–22 months) with no patient loss to follow-up.</t>
  </si>
  <si>
    <t>Certain paediatric surgical cases do need physical examination, but could be referred to the OPD clinic for this. Relevant images such as Xrays could also be sent for the consultation.</t>
  </si>
  <si>
    <t>We recommend furthe long-term randomized con-trolled trials to be conducted on more specific points of research;such as a certain disease or condition, postoperative follow-up, or the feasibility of application of telemedicine in trauma settings, to widen the scope of thinking and expand the field of research about this valuable technology.</t>
  </si>
  <si>
    <t>In the present study, we found telemedicine effectively facilitated easy access to health care services for a wide range of pa-tient populations even from remote or peripheral areas, and minimized the cost of traveling long distances.Also, it avoided work or school missed days and reduced the rate of unexpected hospital re-admission, as supported by other studies</t>
  </si>
  <si>
    <t>Mandal 2021</t>
  </si>
  <si>
    <t>India's pragmatic vaccination strategy against COVID-19: a mathematical modelling-based analysis</t>
  </si>
  <si>
    <t>India’s pragmatic vaccination strategy against COVID-19: a mathematical modeling-based analysis</t>
  </si>
  <si>
    <t>Mandal</t>
  </si>
  <si>
    <t>To investigate the impact of targeted vaccination strategies on morbidity and mortality due to COVID-19, as well as on the incidence of SARS-CoV-2, in India</t>
  </si>
  <si>
    <t>Patients, HCW's and other Frontline workers</t>
  </si>
  <si>
    <t>Healthcare workers, frontline workers, people aged 24 to  60 years with diabetes and/or hypertension, and those older than 60 years</t>
  </si>
  <si>
    <t>An age-structured dynamical model describing SARS-CoV-2 transmission in India incorporating uncertainty in natural history parameters was constructed and compared for different vaccine strategies by targeting priority groups such as key workers including healthcare professionals, and individuals with comorbidities (24–60years old), and all above 60.</t>
  </si>
  <si>
    <t>The priority groups together account for about 18% of India’s population. An infection-preventing vaccine with 60% efficacy covering all these groups would reduce peak symptomatic incidence by 20.6% (95% uncertainty intervals (UI) 16.7–25.4) and cumulative mortality by 29.7% (95% CrI 25.8–33.8). A similar vaccine with the ability to prevent symptoms (but not infection) will reduce peak incidence of symptomatic cases by 10.4% (95% CrI 8.4–13.0) and cumulative mortality by 32.9% (95% CrI 28.6–37.3). In the event of insufficient vaccine supply to cover all priority groups, model projections suggest that after keyworkers, vaccine strategy should prioritize all who are &gt;60 and subsequently individuals with comorbidities. In settings with the weakest transmission, such as sparsely populated rural areas, those with comorbidities should be prioritized after keyworkers</t>
  </si>
  <si>
    <t>An appropriately targeted vaccination strategy would witness substantial mitigation of the impact of COVID-19 in a country like India with wide heterogeneity. ‘Smart vaccination’, based on public health considerations, rather than mass vaccination, appears prudent</t>
  </si>
  <si>
    <t>results highlight the need for further data to help inform strategic priorities. First, there is a need to understand transmission in real-world settings (ie, R0 in any given setting)</t>
  </si>
  <si>
    <t>We therefore conclude that rational and focused vaccination approaches, as outlined in this article, in the context of Indian COVID-19 epidemic make for a smarter public health choice than mass vaccination</t>
  </si>
  <si>
    <t>Mash 2021</t>
  </si>
  <si>
    <t>Evaluation of patient characteristics, management and outcomes for COVID-19 at district hospitals in the Western Cape, South Africa: descriptive observational study</t>
  </si>
  <si>
    <t>Mash</t>
  </si>
  <si>
    <t>COVID-19 Patients seen at 4 rural and 4 urban district hospitals</t>
  </si>
  <si>
    <t>To describe the characteristics, clinical management and outcomes of patients with COVID-19 at district hospitals</t>
  </si>
  <si>
    <t>who tested positive for COVID -19 at the included hospitals between March and June 2020</t>
  </si>
  <si>
    <t>This study will describe the type of patients referred to district hospitals run by family physicians in the Western Cape and evaluate their presentation, clinical management and outcomes. This data will help to provide a more complete picture of how COVID-19 is affecting our population as the patient population seen at district hospitals is different to that seen at tertiary hospitals. Specific objectives were to describe the original source of referral, the presenting symptoms, the patient demographics, the presence of comorbidities, the clinical assessment and management, the turnaround time (TOT) for laboratory results, the clinical outcomes and factors related to mortality, the length of stay and to compare district hospitals in rural health services (RHS) and metro health services (MHS).</t>
  </si>
  <si>
    <t>District hospitals provided an essential primary care service for many patients with mild symptoms of COVID-19 during the epidemic. This also represented a deficiency in access to and utilisation of primary care. District hospitals successfully treated a large number of people with moderate-to-severe COVID-19 who did not need ventilation and took pressure off higher-level facilities. Limited laboratory capacity meant that most patients were treated as people under investigation without a definitive diagnosis. The clinical picture was similar to that reported elsewhere. Mortality at this level of care was associated with increasing age, male sex, HIV, type 2 diabetes, over-weight/obesity, cardiac failure, chronic kidney disease and treatment for cancer, but not with hypertension, TB, asthma, COPD or post-TB lung damage. Patients in the MHS were more numerous, had more comorbidity and more severe COVID-19 disease than in the RHS.</t>
  </si>
  <si>
    <t>26.1% (359/1376) of patients were from rural hospitals.The differences between RHS and MHS appeared to represent differences in the type of patients and geographic access rather than health services. RHS appeared to have younger patients, more often referred by local primary care facilities, with fewer co-morbidities and less severe disease, which translated into lower mortality and better outcomes. District or primary hospitals in our setting are small, often rural or remote, and led by generalists or family physicians.
Overall in-hospital mortality for COVID-19 was 11% and rose to 20% in those admitted. Mortality was significantly higher in MHS facilities compared with RHS and this most likely reflects the higher severity of patients, rather than differences in management of patients.</t>
  </si>
  <si>
    <t>The majority of people with COVID-19 were self-referred and bypassed the gatekeeping role expected of public sector primary care facilities. In rural areas, where the hospital was more geographically distant, more people entered the system via primary care facilities. District hospitals, therefore, played an important role in primary care during the epidemic and this is reflected in the findings that 49% of patients seen had mild COVID-19% and 42% were immediately discharged home.
 Patients in the MHS had significantly more comorbidities than those in the RHS. On arrival the levels of prior control for many comorbidities was unknown, particularly in the rural area.
As the median TOT for COVID-19 tests was longer than the median length of admission, most patients were managed as people under investigation, who were presumed to have COVID-19. The laboratory capacity and TOT for COVID-19 tests has been labelled ‘the Achilles heel’ of the local response to the pandemic.. The absence of electronic medical records and an integrated health information system explains why hospitals could not obtain information on prior control of chronic diseases, particularly in the RHS.</t>
  </si>
  <si>
    <t>Mathad 2022</t>
  </si>
  <si>
    <t>Impact of COVID 19 webinar on knowledge, attitude and practices among Indian population- A community based study</t>
  </si>
  <si>
    <t>Mathad</t>
  </si>
  <si>
    <t>to assess the impact of  virtually training people from various back ground on knowledge, attitude and practices for COVID appropriate behavior as to provide recommendation to behavior and policy amendments</t>
  </si>
  <si>
    <t>2726 respondents to an online survey of 15,620 Participants on the training courses</t>
  </si>
  <si>
    <t>The population comprised of teachers who were involved in contact tracing, factory employees before resuming the work, NGO’s involved in distribution of aids, educational institutes and self help groups across India</t>
  </si>
  <si>
    <t>Teachers</t>
  </si>
  <si>
    <t>Narayana Health CSR conducted 269 virtual training sessions  on knowledge, attitude and practices for COVID appropriate behavior for 15,620 participants across India in 7 languages during April to October 2020</t>
  </si>
  <si>
    <t>Among 2726 individuals majority were male (59%) from rural areas(52%) in the age group of 28–37yrs (39%) followed by 18–27 yrs (24%). 
The study showed a significant increase in knowledge score of the individual the rise in score above 40 among post test (20%) as compared to pretest (10%).  The difference between the mean of pre and post test was significantly associated among various groups based on gender, Karnataka, rural and urban, government and salaried, living conditions as well.</t>
  </si>
  <si>
    <t>regarding spread of COVID 19, post test showed a significant improvement in the knowledge especially regarding droplet (88%) and fomite (74%) transmission. Perception of participants regarding Common symptoms of COVID 19 in terms of cough, fever and difficulty breathing was increased by 94%. Prevention of COVID 19 by preventing crowded places (92%) and following Social distancing Mask and Sanitization (SMS) was improved sufficiently by training.</t>
  </si>
  <si>
    <t>Did not indicate any</t>
  </si>
  <si>
    <t>Mayfield 2021</t>
  </si>
  <si>
    <t>Development, Implementation, and Results from a COVID-19 Messaging Campaign to Promote Health Care Seeking Behaviors Among Community Clinic Patients</t>
  </si>
  <si>
    <t>Development, Implementation, and Results from a COVID‑19 Messaging Campaign to Promote Health Care Seeking Behaviors Among Community Clinic Patients</t>
  </si>
  <si>
    <t>Mayfield</t>
  </si>
  <si>
    <t>community and rural clinic patients in North Carolina</t>
  </si>
  <si>
    <t>To describe and evaluate a Patient Engagement Messaging campaign (PEM campaign) promoting health care seeking behaviors among community and rural clinic patients in North Carolina</t>
  </si>
  <si>
    <t>A cross-sectional evaluation was conducted on the total population (n=48,063) and a sample without recent health care contact (n=29,214)</t>
  </si>
  <si>
    <t>Atrium Health designed and implemented the COVID-19 Patient Engagement Mes-saging campaign (PEM campaign), a multi-phased engage-ment outreach to patients in 13 community and rural clinics in a North Carolina county, which serve patients with limited access to health care. 
Text and voice messages were delivered over 3-weeks. Messages encouraged patients to call a regional operation call center (ROC) line for information related to health care appointments and testing.The outcomes were defined as (i) scheduling any healthcare appointment at any Atrium Health facility (binary variable) during the campaign, and (ii) completing a COVID-19 test at any Atrium Health testing location (binary variable) dur-ing the campaigns.</t>
  </si>
  <si>
    <t>The campaign was successful in reaching a majority of patients served by community and rural clinics through voice and text messages.
69.9% of text messages and 89% of voice messages were delivered. Overall, 95.4% of the total population received at least 1 message. Successful delivery was lower among Black patients and higher among patients with moderate health-risk comorbidities. Among the sample, 7.4% called the ROC-line, with higher odds of calling among minority patients (vs. White) and among Medicaid and uninsured (vs. private insurance). Calling the ROC-line was associated with higher odds of scheduling any health care appointment (OR: 4.14; 95% CI 2.93–5.80) and receiving a COVID-19 test (OR: 2.39; 95% CI 1.64–3.39.). Messaging campaigns may help disconnected patients access health care resources and reduce disparities, but are likely still limited by existing barriers.</t>
  </si>
  <si>
    <t>Overall, 12.1% (n=3,540) of the combined analytic sample scheduled a health care appointment during the campaign period.Overall, 0.8% (n=233) of the combined analytic sample received a COVID-19 test during the campaign period.. The odds of receiving a COVID-19 test during the campaign were 139% higher among patients who called the ROC-line during the campaign (OR: 2.39; 95% CI 1.64–3.39) com-pared to those who didn’t, after adjusting for at-risk health status, race/ethnicity, insurance, gender, and PHPA residency.</t>
  </si>
  <si>
    <t>a striking difference for text messages, delivered to only 65.5% of Black and 68.8% of Hispanic/Latino patients, compared to 77.5% of White patients.since text messages can be delivered only to cell-phone numbers, while voice messages to either a home number or cell-phone number, the voice message delivery success implies that minority patients are less likely to be successfully contacted through a cell-phone.t At the time of this campaign testing was subject to strict screening for symptoms and not widely available - hence low numbers of testing.</t>
  </si>
  <si>
    <t>It is unclear from our analysis if this is due to a lack of self-reporting of correct cell-phone numbers or if patients simply do not have a cell phone.we can only hypothesize, based on literature and perceptions of the system’s providers that having incor-rect or incomplete contact information may be influenced by the following challenges among low-income populations: (i) greater residential mobility [27], (ii) reduced cell phone access and higher frequency of broken, disconnected, and intermittently connected technology [28], lack of trust or desire not to be contacted out of experiences of discrimination [29], or fear of not being able to pay for services.</t>
  </si>
  <si>
    <t>Future iterations of the PEM campaign should consider more robust, mixed-methods evaluation strategies that include a randomized controlled trial design if possible. Additional research is needed to better understand the associations identified in this analysis, and explore the effectiveness of specific cam-paign elements</t>
  </si>
  <si>
    <t>Targeted messaging campaigns can be successfully applied as part of a broad, rapid-response, healthcare system strategy for reducing care-delays and racial and ethnic health disparities, but are also impacted by structural and individual-level barriers that are challenging to overcome in a population-focused approach.</t>
  </si>
  <si>
    <t>Mbunge 2022</t>
  </si>
  <si>
    <t>Virtual healthcare services and digital health technologies deployed during coronavirus disease 2019 (COVID-19) pandemic in South Africa: a systematic review</t>
  </si>
  <si>
    <t>Virtual health care services and digital health technologies deployed during coronavirus disease 2019 (COVID-19) pandemic in South Africa: a systematic review</t>
  </si>
  <si>
    <t>Mbunge</t>
  </si>
  <si>
    <t>To identify virtual health care services and digital health technologies deployed in South Africa during coronavirus disease 2019 (COVID-19) and the challenges associated with their use.</t>
  </si>
  <si>
    <t>Included 24 articles</t>
  </si>
  <si>
    <t>Use of virtual health care services and digital health technologies</t>
  </si>
  <si>
    <t>Virtual health care services and digital health technologies deployed during the COVID-19 pandemic in South Africa</t>
  </si>
  <si>
    <t>Total of 24 articles were included into this study. This study revealed South Africa adopted digital technologies such as SMS-based solutions, mobile health applications, telemedicine and telehealth, WhatsApp-based systems, artificial intelligence and chatbots and robotics to provide health care services during COVID-19 pandemic.These innovative technologies have been used for various purposes including screening infectious and non-infectious diseases, disease surveillance and monitoring ,medication and treatment compliance, creating awareness and communication. The study also revealed that teleconsultation and e-prescription, telelaboratory and telepharmacy, teleeducation and teletraining, teledermatology, teleradiology, telecardiology, teleophthalmology, teleneurology, telerehabilitation, teleoncology and telepsychiatry are among virtual health care services delivered through digital health technologies during COVID-19 in SouthAfrica</t>
  </si>
  <si>
    <t>smart digital health technologies face several impediments such as infrastructural and technological barriers, organization and financial barriers policy and regulatory barriers as well as cultural barriers. Impediments  to SMS messaging include missed appoint-ments, lack of policy for the development and implementation of SMS systems to deliver mental health care services, language barriers, poor access to mobile phones, understaffed facilities and poor services, and lack of money to buy SMS bundles. Among other challenges, disparities in access to health services (rural vs. urban areas), inadequacies of health infrastructure, limited human resources, cost of individuals accessing health services via mobile applications and insufficient health financing  impact the utilization of mobile health applications</t>
  </si>
  <si>
    <t>The access to digital devices and infrastructure in South Africa is not the same across the country, (Mhlanga et al.noted that lack of funding affects the potential introduction of 4IR tools in rural South Africa). 25 Tele-health may worsen the already existing digital divide in South Africa,26 presenting unequal access opportunities to healthcare, especially in rural areas</t>
  </si>
  <si>
    <t>See specific comments in article re digital health in rural areas (3.5). We recommend increasing community networks in rural areas to bridge the digital divide and the modification of mHealth pol-icy to advocate for the effective use of innovative technologies in healthcare and the development of sustainable strategies for resources mobilization  through private-public partnerships as well as joining available international initiatives advocating for smart digital health</t>
  </si>
  <si>
    <t>McDuffie 2021</t>
  </si>
  <si>
    <t>Grief, COVID-19, and the South: Considerations and Recommendations</t>
  </si>
  <si>
    <t>McDuffie</t>
  </si>
  <si>
    <t>the South is characterized by increased rurality</t>
  </si>
  <si>
    <t>To document  important considerations for individuals engaging in work with Southern, rural Americans dealing with COVID-related grief and loss</t>
  </si>
  <si>
    <t xml:space="preserve">A review of the literature addressing the impact of Southern legislature, rurality, cross-country factors, and faith on COVID-related grief among Southerners was conducted, with applicable considerations expressed. In accordance with integrative review guidelines </t>
  </si>
  <si>
    <t>Populations in the South are older, have more risk factors (chronic diseases), higher poverty and lower education, and structural factors such as poor access to health care, and higher religious involvement.</t>
  </si>
  <si>
    <t>Dealing with COVID-19 related grief</t>
  </si>
  <si>
    <t>Important considerations for individuals engaging in work with Southern, rural Americans dealing with COVID-related grief and loss</t>
  </si>
  <si>
    <t>COVID-19 has impacted rural and remote areas in significant ways and poses unique challenges during these times (Kotani &amp; Manabe, 2020). Rural communities tend to prioritize relationships that can provide valuable support during grieving and bereavement processes. However, in a time of social distancing and self-isolation, this social support may look different or be lacking. Grief and mourning practices look different during COVID-19, particularly for our older, more religious, and more rural Southern neighbors. Understanding the differences and unique challenges posed by the pandemic for bereaved individuals is important for all groups, but especially for the rural areas and areas of the South with reduced access to mental health support or resources.</t>
  </si>
  <si>
    <t>Bereaved family members may elect not to travel and to instead utilize technology, such as FaceTime or other video conferencing services to engage in funeral practices from a distance. However, as noted earlier, this is not a luxury available to all Southern residents, particularly those residing in more rural areas (Lyne et al.,2020; Stabenow &amp; Manchin, 2020). The pandemic has impacted every aspect of life, and for family members grieving from afar, we must be mindful of their needs and desires to process their loss in a meaningful way.</t>
  </si>
  <si>
    <t>COVID-19 deaths, however, have been described as lonely and dehumanizing for patients and families (Leroy et al., 2020). Within rural communities, this social separation is magnified by limited access to high-speed internet (only 26% of rural Americans have access; Lyne et al., 2020; Stabenow &amp; Manchin, 2020). Travel restrictions and prevention of mass gatherings  prevented attendance at rituals for family members who had died.</t>
  </si>
  <si>
    <t>The ever-changing landscape of the pandemic poses the question of the importance of participation in bereavement services for the wellbeing of the bereaved individual. Southern residents who experience the loss of a loved one living elsewhere must balance the desire to be near loved ones during this time with fears of spreading or contracting COVID-19 or facing quarantines. A rapid review of the literature by Burrell and Selman (2020) found no conclu-sive support for improved mental health outcomes relative to the participation in funeral practices. However, qualitative research supported the benefit of active engagement in meaningful funeral and after-death practices. Mourners during the pandemic are required to be more intentional about their participation in funeral rituals</t>
  </si>
  <si>
    <t>recommendations made to address the nuances of COVID-19 grief within Southern, rural communities to mitigate distress, recognize vulnerability, and promote resiliency during these uncertain times. These recommendations are directed towards physical, mental, and behavioral healthcare worker</t>
  </si>
  <si>
    <t>McElfish 2021</t>
  </si>
  <si>
    <t>Perceived Barriers to COVID-19 Testing</t>
  </si>
  <si>
    <t>McElfish</t>
  </si>
  <si>
    <t>Arkansas (largely rural)</t>
  </si>
  <si>
    <t>to document the perceived barriers to COVID-19 testing.</t>
  </si>
  <si>
    <t>A qualitative descriptive analytical approach. n = 1221 (30%) Participants were recruited by email from a volunteer research participant registry in Arkansas, ARresearch.org,  established by the Translational Research Institute (TRI).</t>
  </si>
  <si>
    <t>Within the study, 76.4% were White, 13.4% were Black and 6.7% were Hispanic</t>
  </si>
  <si>
    <t>Access to COVID-19 testing in rural Arkansas</t>
  </si>
  <si>
    <t>The primary barriers to testing participants described were: (1) confusion and uncertainty regarding testing guidelines and where to go for testing; (2) lack of accessible testing locations; (3) perceptions that the nasal swab method was too painful; and (4) long wait times for testing results.</t>
  </si>
  <si>
    <t>Participants discussed the lack of accessible testing locations, especially in rural communities and communities with lower socioeconomic status.  This finding is consistent with studies that have shown disparities in testing with low income, rural, and minority community members reporting being less likely to receive testing [6,17–20]. Participants went on to suggest that testing embedded within the community and leveraging neighborhood organizations and churches might be helpful. This finding is consistent with priorliterature that shows that community-based organizations can be leveraged to reach com-munity members for prevention activities and testing [21–27]. Public health and healthcare leaders can address this barrier by working together with community-based organizations to offer mobile testing in rural areas and in neighborhoods with fewer testing locations.For example, the states of Massachusetts, North Carolina, Texas, and West Virginia have increased access to testing by holding mobile testing units and events in non-traditional locations such as churches, schools, and community centers.</t>
  </si>
  <si>
    <t>Participants also discussed that testing in rural areas was limited or notavailable at all; “All testing is two or more hours drive away,” and “I do not believe thereare enough testing sites in [participants’ rural] county.” Other participants noted that therehad only “been one drive-thru testing conducted in my [participants’ rural county] but Ididn't know until afterwards.” Common refrains in rural counties were “set up more test sites” and “build more test sites".</t>
  </si>
  <si>
    <t>Menza 2022</t>
  </si>
  <si>
    <t>COVID-19 Vaccine Uptake Among People Living with HIV</t>
  </si>
  <si>
    <t>COVID‑19 Vaccine Uptake Among People Living with HIV</t>
  </si>
  <si>
    <t>Menza</t>
  </si>
  <si>
    <t>Oregon, USA</t>
  </si>
  <si>
    <t>To assess COVID-19 vaccine uptake and correlates of vac-cination among PLWH in Oregon</t>
  </si>
  <si>
    <t>Analysis of routine HIV surveillance data and COVID-19 vaccination data using deterministic matching</t>
  </si>
  <si>
    <t>People living with HIV</t>
  </si>
  <si>
    <t>Vaccine uptake in PLWH</t>
  </si>
  <si>
    <t>COVID-19 vaccination uptake in PLWH</t>
  </si>
  <si>
    <t>61.6% of PLWH received at least one dose of COVID-19 vaccine, and 56.6% received a complete vaccine series as of June 2021. The total Oregon population received 65.6% and 63.1% respectively. PLWH in rural and frontier areas, where vaccine availability is sparser and vaccine hesitancy is higher [12], were less likely to be vaccinated compared to PLWH in urban areas.</t>
  </si>
  <si>
    <t>Compared to PLWH 18–29 years old, vaccination was more likely among PLWH aged 50 years old and older. Hispanic/Latinx PLWH were less likely to be vac-cinated than white PLWH while MSM were more likely to be vaccinated compared to PLWH who use injection drugs (PWID).</t>
  </si>
  <si>
    <t>Vaccination was less likely among PLWH residing in rural zip codes compared to PLWH residing in urban zip codes.</t>
  </si>
  <si>
    <t>Younger PLWH, His-panic/Latinx PLWH, PWID, who live in rural and frontier areas, who have not engaged in care or enrolled in ADAP, and who have not received an influenza vaccine may benefit from more intensive advocacy, outreach, and care navigation to increase COVID-19 vaccine uptake</t>
  </si>
  <si>
    <t>Ministry of Health, Republic of Malawi 2021</t>
  </si>
  <si>
    <t>NATIONAL COVID-19 PREPAREDNESS AND RESPONSE STRATEGY AND PLAN The Republic of Malawi Department of Disaster Management Affairs National COVID-19 Office Ministry of Health</t>
  </si>
  <si>
    <t>5570</t>
  </si>
  <si>
    <t>Malawi National COVID-19 Preparedness and Response Strategy and Plan</t>
  </si>
  <si>
    <t>The Republic of Malawi Department of Disaster Management Affairs National COVID-19 Office Ministry of Health</t>
  </si>
  <si>
    <t>The country is majority rural. Plan applicable to all residents in all areas</t>
  </si>
  <si>
    <t>To protect the lives of vulnerable citizens during epidemics and reduce their exposure to risk and impact through preparedness and response,  and case management. 
95.7.4GoalsThe main goals of the strategy are to:1. Interrupt transmission of the causative viral agent(s);  and reduce the burden of clinical disease and death among vulnerable populations;2. Support sustainability of essential health services while containing the  COVID-19 epidemic;3. Minimize the economic and social impacts of the epidemic among vulnerable populations and4. Characterize the COVID-19 epidemic in the country; including supporting basic and implementation research on the coronavirus and COVID-19 disease</t>
  </si>
  <si>
    <t>National preparedness plan</t>
  </si>
  <si>
    <t>All citizens of the country</t>
  </si>
  <si>
    <t>The Plan covers all aspects of WHO SPRP</t>
  </si>
  <si>
    <t>Includes estimates of costs; and monitoring of processes and outputs.</t>
  </si>
  <si>
    <t>Mainly focused on use of media (TV, radio, Print). No actions linked to rural community engagement or infodemic management.</t>
  </si>
  <si>
    <t>Points of entry or Intnl travel or transport</t>
  </si>
  <si>
    <t>National plan includes border closures, and travel into and out of the country</t>
  </si>
  <si>
    <t>Laboratories</t>
  </si>
  <si>
    <t>National plan includes requirements for laboratory services for COVID-19 testing</t>
  </si>
  <si>
    <t>Multi-sectoral plan. But little on social support despite extensive poverty in Malawi.</t>
  </si>
  <si>
    <t xml:space="preserve">No Onehealth strategies. </t>
  </si>
  <si>
    <t>Largely focused on 10 core SPRP strategies. Added HR strategy.  Very little on vaccination, or reaching remote communities. Includes key sectors but no specific rural strategies.</t>
  </si>
  <si>
    <t>Multi-sectoral plan which includes main SPRP components. No specific rural or remote strategies - largely a generic planning tool.</t>
  </si>
  <si>
    <t>Not assessed, and no feedback on what worked in earlier plans or results of any evaluations</t>
  </si>
  <si>
    <t>Not assessed so no information on failings of previous versions of plan</t>
  </si>
  <si>
    <t>No feedback given. No research strategy in the plan.</t>
  </si>
  <si>
    <t>Evaluation of existing strategy and plan; identification of research needs</t>
  </si>
  <si>
    <t xml:space="preserve">Very comprehensive, multi-sectoral  but generic plan which doesn't seem to address the particular needs of rural and remote communities. </t>
  </si>
  <si>
    <t>Misra 2021</t>
  </si>
  <si>
    <t>A Novel Just-In-Time-Online-Training for Nasopharyngeal Swab Specimen Collection During the COVID-19 Pandemic</t>
  </si>
  <si>
    <t>Misra</t>
  </si>
  <si>
    <t>Nebraska, which has  sizeable rural areas</t>
  </si>
  <si>
    <t>To evaluate the effectiveness of an online training for using nasopharyngeal swab tests in improving the participants' (HCP's) knowledge and attitudes</t>
  </si>
  <si>
    <t>A quasi-experimental study based on a survey and a multiple choice questionnaire (MCQ) using (Pre-test--&gt;Intervention--&gt;Post-test)</t>
  </si>
  <si>
    <t>Online training of HCW's to do nasopharyngeal swabs</t>
  </si>
  <si>
    <t>We developed a Just-In-Time-Online Training (JITOT) and delivered it using FacebookLive(TM) to meet our HCPs' training needs for collection of NP swab tests</t>
  </si>
  <si>
    <t>29 (6.3%) of participants completed a pre and post test questionnaire. More than 90% of the respondents (n=29) either agreed or strongly agreed regarding the value of the training content to their job, received new information, clarified their current information, used appropriate delivery method of the training, and will use the concepts they learned at their job. Further, more than 95% of the respondents agreed/strongly agreed that the experts were knowledgeable, helped them acquire new knowledge, and helped them clarify their current knowledge</t>
  </si>
  <si>
    <t>Our JITOT helped revise or improve the participants' procedural knowledge and attitudes(comfort and confidence) related to the NP swab specimen collection by watching a video(live demonstration), animation, and listening to the panel discussion</t>
  </si>
  <si>
    <t>registration to access the Facebook Live platform may have limited participation, a small group could view the training using one individual’s log-in. Assessing the engagement of the learners was difficult due to the online delivery mechanism(i.e.,no webcam or video disabled).We also witnessed a drop in the number of participants who took the post-event MCQ test and filled out the survey questionnaire</t>
  </si>
  <si>
    <t>Future studies using experimental educational research design are needed to compare the effectiveness of our novel JITOT framework vs.traditional training delivery method during an ongoing public emergency/pandemic</t>
  </si>
  <si>
    <t>Very low response rate - 6.3%. Cannot draw any conclusions from this,.</t>
  </si>
  <si>
    <t>Misra 2022</t>
  </si>
  <si>
    <t>Technology as a Double-Edged Sword: Understanding Life Experiences and Coping With COVID-19 in India</t>
  </si>
  <si>
    <t>To examining the perceptions of the use of technology and its impact on the emotional wellbeing of people from diverse segments of society 
during turbulent times, including the effects of technology use on psychological resources like resilience, self-efficacy, motivation to work, and emotional well-being. We also examine the differential use of technology as a barrier in some contexts and also provide opportunities in others.</t>
  </si>
  <si>
    <t>3 case studies - one a digital (pan India) survey n= 328; and the other in-depth telephonic interviews with 17 participants from a rural area and 8 from an urban area; and a survey of 328 participants re use of technology.</t>
  </si>
  <si>
    <t>Use of technology and effects on psychological wellbeing during COVID-19</t>
  </si>
  <si>
    <t>Use of technology and its effect on wellbeing and resilience</t>
  </si>
  <si>
    <t>the impact of access to technology - on life experiences and coping with COVID-19</t>
  </si>
  <si>
    <t>In study 1, 11.58% (38 participants) were from a rural background and 55% were women. In study 2, 17 rural participants were interviewed.
Participants  discussed  technology in detail as both an asset and a stressor in their work/education, highlighting the need to examine these variables closely.  Study  3 highlighted  that  an  increased  impact of  technology  led  to  increase  in  levels  of  emotional  well-being, while self-efficacy mediated the effect of impact of technology on the  levels  of  emotional  well-being.</t>
  </si>
  <si>
    <t>Technology provided access to learn new skills e,g,  Men in the villages used the internet to teach themselves to make bird feeders out of plastic bottles, as well as researching means of improving their crops. There was also increased accessibility to provide and seek help via social media, especially in rural areas building on the tradition and practice of serving and helping others (Seva).he  results  of  Study-3  showed  that  rural  people  were  more significantly impacted by technology as compared to urban.The resultsof  the  present  study,  if  examined  in  the  context  of  the  mobiletechnology  expanse  in  the  rural  parts  of  the  country,  suggestthat  perhaps  it  was  used  for  many  other  purposes  during  this time. Study 3 found the impact of technology was significant in many ways, particularly the way it is related to emotional well-being. It predicted emotional well-being both through regression (along  with  other  variables)  as  well  as  through  the  mediation of self-efficacy.Compulsions  to  restrict  movement  andspatial  confinement  also  facilitated  the  use  of  technology.  Itwas  a  means  for  social  connectedness,  to  relate  to  people,  talkto  them,  and  ask  for  help  when  needed.  It  was  very  helpfulto  access  medical  help  and  many  medical  professionals  and hospitals  started  online  consultations  which  facilitated  medical help despite restrictions on movement. When access to medical facilities  became  problematic,  tele-communication  for  medical consultations  and  delivery  of  various  health  facilities  became critical;  this  helped  people  to  carry  on  with  their  lives  despite the   stresses   and   strains   all   around.</t>
  </si>
  <si>
    <t>Contextual factors such as lack of a smartphones caused significant obstacles, including but not restricted to – being able to register for vaccination, access resources through online shopping sites and using applications for digital payment. Even though the number of India’s internet users increased by 47 million or 8.2 percent, the internet access remains restricted at 45 percent. Feelings of alienation and helplessness were expressed by non-users, including those who were not employed, living alone, or elderly, especially in the rural setting.</t>
  </si>
  <si>
    <t>While  the  present study attempted to capture differences between rural and urban, socioeconomic status, as well as gender, however these variables require a closer examination. The need to understand and include gender differences in access to technology is acknowledged. The scope of the qualitative study may be increased in further studies but for the present study as the interviews were very detailed and very informative, it was found to be sufficient. Future research focusing on community resilience in collectivistic cultures will reveal valuable insights on well-being outcomes and technology in the context of  COVID-19.</t>
  </si>
  <si>
    <t>The present study is unique in that it demonstrates a positive relationship between the impact of technology and well-being</t>
  </si>
  <si>
    <t>Miyawaki 2021</t>
  </si>
  <si>
    <t>Age and Social Disparities in the Use of Telemedicine During the COVID-19 Pandemic in Japan: Cross-sectional Study</t>
  </si>
  <si>
    <t>Miyawaki</t>
  </si>
  <si>
    <t xml:space="preserve">Japan </t>
  </si>
  <si>
    <t>To investigate changes due to age and SES disparities in telemedicine use during the COVID-19 pandemic in Japan</t>
  </si>
  <si>
    <t>data from a large internet survey (24,526 participant) conducted between August 25 and September 30, 2020, in Japan</t>
  </si>
  <si>
    <t xml:space="preserve">Individuals with lower academic attainment may be due to their lower digital literacy, limited access to ICTs, and those people with less flexible work schedule
</t>
  </si>
  <si>
    <t>Covid -19</t>
  </si>
  <si>
    <t>Telemedicine has the potential to increase access to care for historically underserved populations who experience distance and transportation barriers to the more traditional face-to-face method of providing medical care. There is limited research on the sociodemographic patterns in telemedicine use outside the United States.</t>
  </si>
  <si>
    <t>The proportion of individuals who reported using telemedicine increased from 2.0% (n=497) in April 2020 to 4.7% (n=1159) in August-September 2020. In general, younger individuals increased their use of telemedicine compared to older individuals during thepandemic, although individuals in their 70s also increased their use of telemedicine. Disparities in telemedicine use by educational attainment and urbanicity of residence widened during the COVID-19 pandemic.</t>
  </si>
  <si>
    <t>Individuals living in urban areas exhibited higher rates of telemedicine use than those living in rural areas only in August-September 2020 (adjusted rates, 5.2% vs 3.8%; P&lt;.001). Disparities in telemedicine use by income level were not observed in either time period.</t>
  </si>
  <si>
    <t>Mohammed 2021</t>
  </si>
  <si>
    <t>Exploring the use and challenges of implementing virtual visits during COVID-19 in primary care and lessons for sustained use</t>
  </si>
  <si>
    <t>Exploring the use and challenges 
of implementing virtual visits during COVID-19 in primary care and lessons for sustained use</t>
  </si>
  <si>
    <t>Mohammed</t>
  </si>
  <si>
    <t>Southwestern Ontario</t>
  </si>
  <si>
    <t>Clinicians practicing in rural areas were significantly more concerned about their patients’ limited access to technology (70.6%vs.58.3%,P=0.042) and inconsistent Wi-Fi and connectivity issues(58.8%vs.40.2%,P=0.030)than those practicing in urban locations and thought of these factors as barriers to access virtual care.</t>
  </si>
  <si>
    <t>To explore the current use of virtual visits in the delivery of care among primary care providers in the southwestern part of Ontario (known as the Ontario Health West Region) during the first wave of the COVID-19 pandemic and 
the anticipated level of utilization post pandemic. The study also sought to understand the primary care providers perceptions of the available support tools and resources. Further, it aimed to identify factors that influence the success and the challenges to adopting and incorporating virtual visits within their practice.</t>
  </si>
  <si>
    <t>PCP (doctors and nurses) were invited to participate in an online survey. n = 207</t>
  </si>
  <si>
    <t>Primary care physicians and nurse practitioners</t>
  </si>
  <si>
    <t>Virtual technology adoption by primary care practitioners in primary care settings</t>
  </si>
  <si>
    <t>the current use of virtual visits in providing care among primary care providers</t>
  </si>
  <si>
    <t>Our study shows that the adoption of virtual visits has exponentially increased during the pandemic, with a significant interest in continuing to use virtual care options in the delivery of primary care post-pandemic.</t>
  </si>
  <si>
    <t>207 responses, with 96.6% offering virtual visits in their practice. Participants used different modalities to conduct virtual visits, with the vast majority offering visits via phone calls (99.5%). Since the COVID-19 pandemic, clinicians who offered virtual visits have conducted an average of 66.4% of their visits virtually, compared to an average of 6.5% pre-pandemic. Participants anticipated continuing use of virtual visits with an average of 43.9% post-pandemic.</t>
  </si>
  <si>
    <t>58% were concerned about patients’ limited access to technology, 55% about patients’ knowledge of technology, and 41% about the lack of integration with their current EMR, the increase in demand over time, and the connectivity issues such as inconsistent Wi-Fi/ Internet connection.There were significant differences in perception of some challenges between clinicians in urban vs, rural areas. Clinicians in rural areas were more likely to consider the inconsistent Wi-Fi and limited connectivity as barriers to incorporating virtual visits within the practice setting (58.8%vs.40.2%, P=0.030).In comparison, clinicians in urban areas were significantly more concerned about patients overusing virtual care services(39.4%vs.21.6%,P=0.024)</t>
  </si>
  <si>
    <t>As for support tools, 47% of clinicians advocated for virtual care standards outlined by their profession’s college. About 32% identified change management support and technical training as supportive tools.</t>
  </si>
  <si>
    <t>Moon 2021</t>
  </si>
  <si>
    <t>Contact tracing evaluation for COVID-19 transmission in the different movement levels of a rural college town in the USA</t>
  </si>
  <si>
    <t>Contact tracing evaluation for COVID‑19 transmission in different movement levels of a rural college town in the USA</t>
  </si>
  <si>
    <t>Moon</t>
  </si>
  <si>
    <t>to assess the effectiveness of contact tracing for the containment of COVID‑19 spreading in the different movement levels of a rural college town in the USA</t>
  </si>
  <si>
    <t>The feasibility of contact tracing to control COVID-19 spreading was analyzed using a branching process stochastic simulation for three basic reproductive numbers R0</t>
  </si>
  <si>
    <t>We implement two approaches to the contact tracing strategy through a two-layer network model with two modified SEICR epidemic models. I</t>
  </si>
  <si>
    <t xml:space="preserve">Quarantine was also looked at as they propose two quarantine approaches to compare their effectiveness. </t>
  </si>
  <si>
    <t>We estimate two unknown epidemic model parameters (basic reproductive number and confirmed rate δ2) by using confirmed case data. We model contact tracing in a two‑layer network model. The two‑layer network is composed of the contact network in the first layer and the tracing network in the second layer</t>
  </si>
  <si>
    <t>simulation results show that increasing the fraction of traced contacts decreases the size of the epidemic. For example, tracing 25% of the contacts is enough for any reopening scenario to reduce the number of confirmed cases by half. The number of quarantined susceptible people increases with the increase of tracing because each individual confirmed case is mentioning more contacts. However, after reaching a maximum point, the number of quarantined susceptible people starts to decrease with the increase of tracing because the increment of the mentioned contacts is balanced by a reduced number of confirmed cases</t>
  </si>
  <si>
    <t>Individual-based contact-network models are a powerful tool to model COVID-19 spreading due to its person-to-person spreading nature. This research finds that quarantining all the traced contacts is always more effective than quarantining only test positive traced contacts. The authors find that sufficient contact tracing with quarantine can control a new outbreak of COVID-19.</t>
  </si>
  <si>
    <t>In the spreading of COVID-19, there are pre-symptomatic and asymptomatic cases that do not show any sign of illness. Besides, there is a strong possibility that infected cases not detected exist.</t>
  </si>
  <si>
    <t>this article neither explored the effectiveness of contact tracing for a specific location nor investigated the cost of contact tracing and these areas can be explored in future research</t>
  </si>
  <si>
    <t>the research model is designed to be flexible and therefore, can be used in other geographic locations.</t>
  </si>
  <si>
    <t>Moyo 2022</t>
  </si>
  <si>
    <t>Experiences of Nurse Managers during the COVID-19 Outbreak in a Selected District Hospital in Limpopo Province, South Africa</t>
  </si>
  <si>
    <t>Moyo</t>
  </si>
  <si>
    <t>Vhembe district, Northern Limpopo Province, South Africa</t>
  </si>
  <si>
    <t>To explore and describe the nurse managers’ experiences during COVID-19 in order to identify gaps and lessons learnt</t>
  </si>
  <si>
    <t>A descriptive phenomenological Study using individual telephonic interviews with 10 nurse managers</t>
  </si>
  <si>
    <t>Nurse Managers</t>
  </si>
  <si>
    <t>Describing nurse managers’ experiences during COVID-19 and identifying gaps and lessons learnt</t>
  </si>
  <si>
    <t>Exploration of nurse managers experience during the COVID-19 outbreak</t>
  </si>
  <si>
    <t>Most of the challenges experienced by the nurse managers were human resource and material resource related.  The study also shows that lack of preparedness by the rural hospitals which are also under-resourced</t>
  </si>
  <si>
    <t>In an effort to maximize on the usage of available staff, nurse managers had to come up with measures to enhance the availability of staff to provide patient care in the COVID-19 wards. One such strategy used by nurse managers included keeping nurses on duty after testing for COVID-19 until they had received their COVID-19 test results. This was detrimental to the health of those nurses who were providing care to patients whilst they were sick.</t>
  </si>
  <si>
    <t>Four themes were identified to describe some of the challenges experienced by nurse managers 
 during the COVID-19 outbreak:
The human resource-related challenges (limited staff, nurses working while waiting for COVID-19 test results): which was worsened by the fact that all vacant posts were frozen.
Material resources during COVID-19 in the ward: such as lack of oxygen, shortage of water and linen, and lack of PPE. This put the health of nurses at risk of contracting infections including COVID-19;
Increased workload: there was a severe shortage of nurses. The shortage of nurses found in this study resulted in nurse managers being stressed as these posed challenges in the execution of their duties;
Experiences of stigma and discrimination:
Some nurse managers who had previously tested positive for COVID-19 experienced varying forms of stigma and discrimination from colleagues, support staff as well as community members.</t>
  </si>
  <si>
    <t>9. What also emergedfrom this study was the lack of preparedness by the rural hospitals which are also under-resourced. Nurse managers who are currently overwhelmed need urgent departmentalsupport to cope with their work loads.  The study underscores the need to put in placeresponse plans to emergencies and to activate disaster pla</t>
  </si>
  <si>
    <t>The researchers recommend that the health authorities in  Vhembe  should  set  up  differentiated  psychosocial  support  services  specifically  for nurse managers working under a difficult and an uncertain environment brought by theCOVID-19 pandemic</t>
  </si>
  <si>
    <t>The government needs to address resource related challenges in rural public hospitals and provide continuous support to nurse managers, particularly during a pandemic like COVID-19.</t>
  </si>
  <si>
    <t>Mrozla 2021</t>
  </si>
  <si>
    <t>Policing in the COVID-19 pandemic: are rural police organizations immune?</t>
  </si>
  <si>
    <t>Mrozla</t>
  </si>
  <si>
    <t>to examined the preparedness and response of  rural police agencies to the COVID-19 pandemic</t>
  </si>
  <si>
    <t>Online survey of rural police stations by sending survey to the command  officr</t>
  </si>
  <si>
    <t>command officers of rural policy agencies</t>
  </si>
  <si>
    <t>Police preparedness and response to COVID-19</t>
  </si>
  <si>
    <t>this study first analyzed what factors influenced agency preparedness to respond to pandemics. Second, it examined how the pandemic influenced specific organizational practices</t>
  </si>
  <si>
    <t>Findings revealed that as coronavirus infections increased in counties, supervisors were more likely be tasked with inspecting personal protective equipment (PPE), agencies were more likely to offer pandemic related training, health tracking of officers was more likely to occur and agencies were more likely to encounter a shortage of officers. In addition, as rurality increased, agencies were more likely to offer training but less likely to experience officers contracting COVID-19 and an officer shortage. Lastly, as the rurality of the county in which the agency resides increased, the ability to supply PPE decreased.</t>
  </si>
  <si>
    <t>Rural agencies serving larger populations, and who had more staff and those places that had more COVID cases were more likely to have relevant policies, to have screening in place,  and to have provided training on COVID-19</t>
  </si>
  <si>
    <t>As rurality increased supervisory inspections decreased, and the ability to supply PPE to officers decreased.</t>
  </si>
  <si>
    <t>While knowledge about how large police agencies in the United States have responded during the coronavirus pandemic is building, little is known about rural policing during pandemics.</t>
  </si>
  <si>
    <t>Future research utilizing surveys of police executives could shed light on what liabilities are of most concern to police organizations</t>
  </si>
  <si>
    <t>Based on these findings, it is imperative that rural police agencies give attention torisk management and the formulation of policy to prepare for public health emergencies</t>
  </si>
  <si>
    <t>Murthy 2021</t>
  </si>
  <si>
    <t>Disparities in COVID-19 Vaccination Coverage Between Urban and Rural Counties - United States, December 14, 2020-April 10, 2021</t>
  </si>
  <si>
    <t>Disparities in COVID-19 Vaccination Coverage Between Urban and Rural Counties — United States, December 14, 2020–April 10, 2021</t>
  </si>
  <si>
    <t>Murthy</t>
  </si>
  <si>
    <t>To analyze county-level vaccine administration data among adults aged ≥18 years who received their first dose of either the Pfizer-BioNTech or Moderna COVID-19 vaccine, or a single dose of the Janssen COVID-19 vaccine during December 14, 2020–April 10, 2021 in 50 U.S. jurisdictions.</t>
  </si>
  <si>
    <t>18-64yrs and older than 65yrs</t>
  </si>
  <si>
    <t>COVID-19 vaccination coverage was lower in rural counties (38.9%) than in urban counties (45.7%) overall and among adults aged 18–64 years (29.1% rural, 37.7% urban), those aged ≥65 years (67.6% rural, 76.1% urban), women (41.7% rural, 48.4% urban), and men (35.3% rural, 41.9% urban)</t>
  </si>
  <si>
    <t>Residents of rural communities are at increased risk for severe COVID-19–associated morbidity and mortality. In September 2020, COVID-19 incidence (cases per 100,000 population) in rural counties surpassed that in urban counties. COVID-19 vaccination coverage was lower in rural counties (38.9%) than in urban counties (45.7%); disparities persisted among age groups and by sex</t>
  </si>
  <si>
    <t>in four jurisdictions with no rural counties, the urban-rural comparison could not be assessed. A larger proportion of persons in the most rural counties (14.6%) traveled for vaccination to nonadjacent counties (i.e., farther from their county of residence) compared with persons in the most urban counties (10.3%)</t>
  </si>
  <si>
    <t>COVID-19 vaccine doses administered to persons living in Hawaii and in eight counties in California with &lt;20,000 residents were excluded because these states have data-sharing restrictions on county-level information reported to CDC. Vaccine doses administered to persons living in U.S. territories were also excluded because territorial jurisdictional divisions could not be mapped to urban-rural classifications at the county level</t>
  </si>
  <si>
    <t>As the availability of COVID-19 vaccines expands, public health practitioners should continue collaborating with health care providers, pharmacies, employers, faith leaders, and other community partners to identify and address barriers to COVID-19 vaccination in rural areas</t>
  </si>
  <si>
    <t>Mzumara 2021</t>
  </si>
  <si>
    <t>The health policy response to COVID-19 in Malawi</t>
  </si>
  <si>
    <t>Mzumara</t>
  </si>
  <si>
    <t>Malawi is 82% rural, and 52.6% of population had multidimensional poverty</t>
  </si>
  <si>
    <t>To document policy decisions made in response to the COVID-19 pandemic from January to August 2020.</t>
  </si>
  <si>
    <t>Reviewed policy documents from Jan to Aug 2020</t>
  </si>
  <si>
    <t>National policy response to COVID-19</t>
  </si>
  <si>
    <t>The Government of Malawi employed a multisectoral approach to managing the COVID-19 pandemic. The response, in a least developed country with limited resources and infrastructure, nevertheless targeted health, economic and social health aspects of the COVID-19 pandemic</t>
  </si>
  <si>
    <t>A multisectoral pandemic response was implemented using clusters to address direct health and indirect socioeconomic impacts of the pandemic.18 The clusters are multidisciplinary groups of experts and development partners that coordinate the response to health and socioeconomic impacts of the pandemic in Malawi.</t>
  </si>
  <si>
    <t>COVID-19 health information campaigns included radio, television and social media messaging in English, Chichewa and Tumbuka,12 the three most widely spoken languages in Malawi. A mobile phone messaging system, ‘Chipatala Chapa Foni’ (Hospital on the Phone)—adapted from a Village Reach-supported M-health programme which commenced in 2011—and a toll-free number 54747, were used to allow the public to gain information about possible COVID-19 symptoms from health authorities. Containment policies included the national closure of schools for 5 months, a ban on public events and restrictions on sizes of gatherings, the closure of workplaces for non essentials staff, but there was no curfew for people to remain at home. Commercial flights were suspended, but land borders remained open, and there were no restrictions on internal movement. The high court overruled a national lockdown because of the negative consequences on the socioeconomic state of the majority of Malawians.The Government of Malawi expanded the existing Malawi National Social Cash Transfer Programme to the Government Urban Cash Initiative in order to reach urban areas.18 The programme provided unconditional cash transfers to 185000 poor households in rural and urban areas and amounted to 0.6% of Malawi’s Gross Domestic Product.18 34 Other policies included tax waivers, credit facilities for small and medium enter-prises and increasing the health workforce by hiring 2000 healthcare workers.</t>
  </si>
  <si>
    <t>One important event during the adoption of COVID-19 policies in Malawi was the public resistance to the diffusion of the lockdown policy. Nationwide demonstrations preceded the high court decision to overrule the policy.
The COVID-19 response policies restricted gatherings like weddings and funerals, but political rallies occurred that did not adhere to these measures (in run up to elections).35 This created an atmosphere of public mistrust in the government and negatively affected public perception of COVID-19 prevention measures.35 It is plausible that this would affect public compliance to prevention measure.
A survey by the institute of public opinion and research in May 2020, revealed that 81% of Malawians feared going hungry during the COVID-19 pandemic more than they feared being infected by the virus itself.40 Furthermore, the majority of Malawians depend on agriculture (59% of women and 44% of men) and unskilled manual labour (20% of women and 25% of men) for work.41 Therefore, policies that reduce the ability to sustain livelihoods may be challenging to adopt. This resistance to the lockdown policy, reinforces the importance of the people at the centre of any health system, and as important actors in health policy. 
The 5 month long school closures could increase school dropouts, teenage pregnancies and worsen social determinants of health in Malawi as was reported in many parts of sub-Saharan Africa.42 Indeed, Malawi registered an increase in teenage pregnancies and an 11%–99% increase in child marriages between May and July 2020 when compared with 2019 within the same time frame.43 Because years of schooling is a major contributor to multidimensional poverty in Malawi, deliberate efforts are needed to counter the social impacts of the pandemic for this vulnerable group.There was an increase in the number of children pronounced dead on arrival and a rise in children reporting sexual assault at times coinciding with school closures.
Testing was limited, with only one national test site initially, three by end of March, and subsequently up to more than 30 labs which were using GeneXpert for testing. Testing was interrupted in July due to a shortage of test kits.</t>
  </si>
  <si>
    <t>there was lack of clear documentation on how policies were identified and the evaluation of their implementation or impact have not been published</t>
  </si>
  <si>
    <t>Studies are needed to uncover the unintended consequences of COVID-19 policies to create policies that address their possible harm to the population. Further research should include a comprehensive evaluation of the pandemic preparedness and response plan to understand the outcomes of these activities and how to improve on them. Qualitative research is needed to understand the public perception of health information and the factors that affect public compliance to health policies to guide health policy formulation processes.</t>
  </si>
  <si>
    <t>We highlight the need for public engagement to facilitate public compliance to preventa-tive measures, and to revise the public health act of Malawi to support epidemic response policies.</t>
  </si>
  <si>
    <t>Nadimuthu 2021</t>
  </si>
  <si>
    <t>Environmental friendly micro cold storage for last-mile Covid-19 vaccine logistics</t>
  </si>
  <si>
    <t>Nadimuthu</t>
  </si>
  <si>
    <t>To novel design, develop, and experimentally investigate a solar photovoltaic powered thermoelectric-based micro cold storage as a Covid-19 vaccine carrier for rural areas.</t>
  </si>
  <si>
    <t>systematic theoretical design and experimental investigation</t>
  </si>
  <si>
    <t>8.Operational support, logistics, supply chains</t>
  </si>
  <si>
    <t>Logistics</t>
  </si>
  <si>
    <t xml:space="preserve">The proposed novel micro cold storage aims to be silent, clean, mobile, without moving parts, and reliable for the last-mile vaccine logistics as a vaccine carrier to remote rural areas. </t>
  </si>
  <si>
    <t>The design, development, and experimental investigation of solar photovoltaic-based micro cold storage are initiated by designing a thermoelectric cooler. The design and development of a solar photovoltaic power source and experimental analysis have been proposed for the solar-powered thermo-electric cooler. The systematic theoretical design of the thermoelectric cooler is carried out by considering the international standards for the last-mile logistics of the Covid-19 vac-cine.</t>
  </si>
  <si>
    <t>The solar-powered micro cold storage is intended to achieve the last-mile vaccine logistics of rural areas</t>
  </si>
  <si>
    <t>The solar-powered micro cold storage facilitates as a green vaccine carrier for the environmentally sustainable last-mile vaccine logistics. The intervention of solar photovoltaics is ensuring sustainability through zero greenhouse gas (i.e., zero harmful refrigerant to the environment) in the last-mile vaccine delivery. The last-mile vaccine logistics through the solar-powered micro cold storage is highly feasible in rural areas</t>
  </si>
  <si>
    <t>The operating hours, solar charge controller-PWM, and fast-charging feature are the limitations of the developed solar-powered micro cold storage</t>
  </si>
  <si>
    <t>the system with maximum power point tracking (MPPT) controller for the time-varying solar radiation and fast-charging features for operational convenience have to be addressed in future work</t>
  </si>
  <si>
    <t>The Internet of Things (IoT) intervention could enable effective last-mile vaccine logistics to rural areas.</t>
  </si>
  <si>
    <t>Naito 2021</t>
  </si>
  <si>
    <t>Solving Social Problems in Aging Rural Japanese Communities: The Development and Sustainability of the Osekkai Conference as a Social Prescribing during the COVID-19 Pandemic</t>
  </si>
  <si>
    <t>Solving Social Problems in Aging Rural Japanese Communities:The Development and Sustainability of the Osekkai Conference as a Social Prescribing during the COVID-19 Pandemic</t>
  </si>
  <si>
    <t>Naito</t>
  </si>
  <si>
    <t>Aging rural communities in Unnan City, located in the southeast of the Shimane Prefecture, one of the most rural areas in Japan</t>
  </si>
  <si>
    <t xml:space="preserve"> to clarify the Osekkai conference’s development process and how it can solve social problems, thereby leading to the creation of sustainable communities.</t>
  </si>
  <si>
    <t>12  semi-structured interviews with Osekkai conferences’ participants and organizers during the COVID-19 pandemic.</t>
  </si>
  <si>
    <t>Social prescribing for older people in rural areas</t>
  </si>
  <si>
    <t>Social prescribing refers to non-medical interventions related to culture and traditions; they are increasingly being proposed to address wider determinants of health as well as help patients improve health behaviors and manage their conditions effectively. Osekkai, a traditional Japanese behavior in the community, can be utilized as a form of social prescribing. With Osekkai, people create a safe and comfortable community through collaboration.The Osekkai conference, a driver of Osekkai, is organized by nurses in rural communities. Through this conference, community nurses create opportunities for citizens who face difficulties in their communities. The Osekkai conferences can motivate rural communities to discuss solutions by involving various stakeholders, such as medical care professionals and local government staff.</t>
  </si>
  <si>
    <t>Five themes were developed from the thematic analysis: driver of the Osekkai conference’s development, trajectory of continuity, chain of Osekkai, changes in communities and participants, and sustainability of the conferences. This study showed how reviving traditional behaviors helps face initial difficulties. It described these increasing traditional behaviors in terms of social prescribing that changes the community’s and citizens’ social capital. Reviving traditional behaviors created new challenges and solutions during the pandemic</t>
  </si>
  <si>
    <t>In this study, the organizers started by making the atmosphere Osekkai-friendly. Furthermore, the way of the Osekkai conferences was revised creatively through reflections among participants and communication in communities. Moreover, participants’ ideas were respected, possibly inducing spontaneous Osekkai in communities.  There has been a limitation of human interaction during the COVID-19 pandemic, thereby restricting most social activities. As such, social capital among citizensis reduced [29,30]. Social capital reduction may impinge on the health conditions of peoplein communities, especially among the older and the isolated [31]. The Osekkai conferences could connect these people with social resources in communities.  Thus, the difficulties they experience in their communities are mitigated. Positive experiences in communities motivate them to carry out Osekkai toward others to improve their community conditions.s. This study shows that the changingatmosphere in communities regarding the traditional activity of Osekkai and Osekkai conferences could increase the interaction of community members across different generationswith respect to infection control measures. This increase in interactions may rebuild social capital within the communities.
Furthermore, the sustainability of citizen-driven traditional activities can be secured bycollaborating with government-driven organizations [39]. This collaboration can improvecitizens’ accessibility to Osekkai conferences and financial support. The Osekkai conferences’ involvement in government-driven organizations ensures continuity and reliability to citizens, as governments are stab</t>
  </si>
  <si>
    <t>The interactions of different groups within communities and countries can trigger various problems due to differences in religion, traditions, and group traits.  These differences may negatively affect the collaboration among different groups [34–36]. The Osekkai conferences had the same problems regarding community conflicts.   However,  these problems were overcome by engaging in community issue-oriented activities and respecting said differences. People can collaborate to overcome their differences in emergent situations. They may likewise work together to solve the same difficulties.</t>
  </si>
  <si>
    <t>We did not quantitatively assess Osekkai conferences’ effectiveness in rural communities</t>
  </si>
  <si>
    <t>Future research should quantitatively explore traditional activities, the sustainability inrural and other contexts, and the changes in community conditions in rural contexts bymeasuring the changes in the number of conference participants and their social capitaland isolation status</t>
  </si>
  <si>
    <t>This study investigated the process of managing initial difficulties and challenges inthe Osekkai conferences. Furthermore, it shows potential ways for improving the qualityof Osekkai to increase the social capital of communities and their members. The createdrelationships in the communities,  in turn,  have created new challenges and solutionsduring the COVID-19 pandemic</t>
  </si>
  <si>
    <t>NATIONAL COVID-19 PREPAREDNESS PLAN 2022</t>
  </si>
  <si>
    <t>NAT-COVID-19-PREPAREDNESS-PLAN</t>
  </si>
  <si>
    <t>5564</t>
  </si>
  <si>
    <t>NATIONAL COVID-19 PREPAREDNESS PLAN</t>
  </si>
  <si>
    <t>USA Government</t>
  </si>
  <si>
    <t>Specific mention of rural communities that the plan considers</t>
  </si>
  <si>
    <t>1. To protect against and treat COVID-19 2. To prepare for new variants3. To prevent economic and educational shutdowns  4. To continue to lead the effort to vaccinate the world and save lives</t>
  </si>
  <si>
    <t>National Covid preparedness plan</t>
  </si>
  <si>
    <t>Applicable to all US citizens</t>
  </si>
  <si>
    <t>All risk groups within the population</t>
  </si>
  <si>
    <t>National plan which integrates Rural areas under relevant sections of the plan and has a focus on equity</t>
  </si>
  <si>
    <t>National strategy for COVID-19 which covers all WHO SPRP categories</t>
  </si>
  <si>
    <t>No mention of OneHealth</t>
  </si>
  <si>
    <t>National COVID-19 plan which summarises progress to date; gaps, and strategies going forward. Includes actions to address equity, including for rural and remote communities</t>
  </si>
  <si>
    <t>Actively engaged networks and partnerships between state and local public health departments, Dept of Defense  and private sector including pharmacies networks and doctor networks to expand access to testing, treatment and vaccination. Provided adequate supplies and financial resources to local services in urban and rural areas. Also supporting vaccine development and manufacturing through investments and partnerships</t>
  </si>
  <si>
    <t>Scaling up of development, production and distribution of PPE, tests and vaccines across the USA, including specific programs to reach rural and remote communities</t>
  </si>
  <si>
    <t>Countering misinformation about the pandemic. COvid -19 data tracking to detect new variants. Data collection on health equity to inform response planning.</t>
  </si>
  <si>
    <t>Understanding the human and public health impact of misinformation, and the role that technology platforms play in the societal response to C-19;</t>
  </si>
  <si>
    <t>On the impact of misinformation and ways to prevent or counter it; vaccine safety; clinical development and efficacy of new treatments for C-19 (e.g. antiviral courses, monoclonal antibodies, pre-exposure prophylaxis for immunocompromised); new testing technology; equity centred data collection to inform the pandemic response decision making; Covid 19 sequencing to detect new variants and track disease trends.</t>
  </si>
  <si>
    <t>Several mentions of efforts to ensure equity in the response including to rural and remote communities. No specifics on gaps in rural and remote communities, and strategies going forward to address these.</t>
  </si>
  <si>
    <t>Nchanji 2021</t>
  </si>
  <si>
    <t>COVID-19 challenges to sustainable food production and consumption: Future lessons for food systems in eastern and southern Africa from a gender lens</t>
  </si>
  <si>
    <t>Nchanji</t>
  </si>
  <si>
    <t>Other: Burundi, the Democratic Republic of Congo (DRC), Ethiopia, Kenya, Tanzania, and Uganda,  Malawi, Mozambique, Zambia,and zimbabwe</t>
  </si>
  <si>
    <t>For the World Bank Category please note that Burundi, Democratic Republic of Congo, Ethiopia, Uganda, Malawi, and Mozambique are all low-income countries while Kenya, Tanzania, Zambia, and Zimbabwe are all middle-income countries.</t>
  </si>
  <si>
    <t>To explore the implications of COVID-19 on sustainable production and consumption by focusing on common beans, vegetables, fish, and fruits produced and consumed in rural, peri-urban and urban areas.</t>
  </si>
  <si>
    <t>Farmers; Other</t>
  </si>
  <si>
    <t>Urban and peri-urban consumers</t>
  </si>
  <si>
    <t>Short food supply chains, food production and consumption</t>
  </si>
  <si>
    <t>The survey administered to farmers/ producers established what crop farmers planted during the pandemic, types and sources of common bean seed they planted in the 2020 main season, COVID-19 impacts on bean production, digital platforms that farmers belonged to, access to markets, prices, and food consumption in terms of frequency and patterns of consumption. Besides, demographic information (age and sex) of producers was also collected. This information was used to answer three questions: "What were the immediate impacts of the COVID-19 pandemic on producers and urban and peri-urban consumers? How did the impacts differ spatially and socially? How sustainable were localized seed systems in alleviating the impacts of the pandemic?</t>
  </si>
  <si>
    <t>1. The results demonstrate the role of short food supply chains in ameliorating the impact of the pandemic and crises on food systems. The results suggest localized seed and input supply systems may be crucial to enhancing agricultural production’s resilience to future pandemics. 
2. COVID-19 consequences may be uneven, with women farmers, youth, and children suffering more than men.</t>
  </si>
  <si>
    <t>home gardening in urban and peri-urban areas enhanced urban food systems’ resilience to the impacts of the pandemic on food security</t>
  </si>
  <si>
    <t>However, the major flaw of this study is that despite considering the gender dimension, it did not collect and analyze individual perceptions and socio-economic characteristics of producers and consumers to establish how they influenced their production and consumption behaviors during the pandemic. Second, the nature of data collected limited multivariate analyses. Thus, the results presented herein may not highlight peculiar features in the data or may not be exhaustive in quantifying positive or negative behaviors during the pandemic that may have impacted sustainable production and consumption and the overall concept of short food supply chains.</t>
  </si>
  <si>
    <t>Future research should quantitatively measure environmental effects of home gardening on greenhouse gas emissions, as documented in manufacturing literature, and associated behavioural changes and their implications food waste in cities. Second, welfare effect of short food supply chains during the pandemic should also be a focus area of future studies. In both scenarios, fully-fledged regression should be applied to identify peculiar features regarding sustainable production and consumption during the pan-demic</t>
  </si>
  <si>
    <t>Policy recommendations as per the article:
The  COVID-19 provides an important lesson for the future of sustainable development in Sub-Saharan Africa. Thus, we suggest the three policy interventions for sustainable production and consumption in rural and urban areas. First, promoting and implementing short food supply chains in rural and urban areas is en-couraged and fast-tracked. Second, inclusive institutional and le-gal support instruments should be adopted to support urban farming. These two recommendations would shorten the food supply chain and change urban food production and consumption landscapes, thereby resulting in sustainable development. Lastly, eco-nomic partnerships among countries in the region need to be reworked to enhance agriculture and food systems’ contribution to sustainable eradication of hunger, poverty, and gender inequality. This can be attained through increased funding of agricultural research for innovative and efficient food systems.</t>
  </si>
  <si>
    <t>Nguyen 2021</t>
  </si>
  <si>
    <t>Report of Health Care Provider Recommendation for COVID-19 Vaccination Among Adults, by Recipient COVID-19 Vaccination Status and Attitudes - United States, April-September 2021</t>
  </si>
  <si>
    <t>Report of Health Care Provider Recommendation for COVID-19 Vaccination Among Adults, by Recipient COVID-19 Vaccination Status and Attitudes — United States, April–September 2021</t>
  </si>
  <si>
    <t>Nguyen</t>
  </si>
  <si>
    <t>To examine the prevalence of report of a provider recommendation for COVID-19 vaccination and its association with COVID-19 vaccination coverage and attitudes</t>
  </si>
  <si>
    <t>Adults aged ≥18</t>
  </si>
  <si>
    <t>Vaccine provider recommendation or non-recommendation as well as vaccine coverage</t>
  </si>
  <si>
    <t>The survey assessed report of health care provider recommendations for COVID-19 vaccination, COVID-19 vaccination status, and attitudes toward vaccination. Attitudes toward vaccination were assessed by responses to four questions regarding:
 1) concern about COVID-19 infection (risk appraisal), 
2) belief about the importance of COVID-19 vaccination (confidence), 
3) belief about the safety of COVID-19 vaccina-tion (confidence), and 
4) belief about how many family and friends had received COVID-19 vaccination (social norms). 
These questions are based on the Behavioral and Social Drivers framework for increasing vaccine confidence (1).</t>
  </si>
  <si>
    <t>This study found that provider recommendations was associated with higher likelihood of getting vaccinated, as well as higher likelihood of having concerns about COVID-19, confidence that vaccines are important to protect oneself from COVID-19, confidence that COVID-19 vaccines are very or completely safe, and perception that many or all of one’s family and friends had received COVID-19 vaccine. The findings from an ecologic analysis also suggest that jurisdictions’ prevalence of provider recommendations was positively associated with jurisdiction-level COVID-19 vaccination coverage.</t>
  </si>
  <si>
    <t>Adults who reported a provider COVID-19 vaccination recom-mendation were more likely to have been vaccinated, to be concerned about COVID-19, to have confidence that COVID-19 vaccines are important and safe, and to perceive that family and friends had been vaccinated</t>
  </si>
  <si>
    <t>Empowering health care providers to recommend COVID-19 vaccines at every visit and reducing barriers to health care access could increase confidence in vaccines and COVID-19 vaccination coverag</t>
  </si>
  <si>
    <t>Recommendations as per the authors: 
Health care providers are uniquely positioned to provide COVID-19 vaccination recommendations, and it is important that they continue to promote COVID-19 vaccination to eligible persons. This is particularly important among groups with lower COVID-19 vaccination coverage, including younger adults, racial/ethnic minorities, persons with lower education and income, and rural residents. Empowering health care providers to recommend COVID-19 vaccines at every visit and reducing barriers to health care access could increase confidence in vaccines and COVID-19 vaccination coverage</t>
  </si>
  <si>
    <t>Nixon 2021</t>
  </si>
  <si>
    <t>Exploring the response to the COVID-19 pandemic at the rural hospital-base hospital interface : experiences of New Zealand rural hospital doctors</t>
  </si>
  <si>
    <t>Exploring the response to the COVID-19 pandemic at the rural hospital–base hospital interface: experiences of New Zealand rural hospital doctors</t>
  </si>
  <si>
    <t>Nixon</t>
  </si>
  <si>
    <t xml:space="preserve">new Zealand </t>
  </si>
  <si>
    <t>To explore rural hospital doctors’ experiences of the COVID-19 pandemic, with an emphasis on the rural hospital–base hospital interface</t>
  </si>
  <si>
    <t>Seventeen semi-structured interviews were conducted with rural hospital doctors (sampled from 21 rural hospitals)</t>
  </si>
  <si>
    <t>Rural hospital doctors</t>
  </si>
  <si>
    <t>High proportion of Maori in rural areas, with the projected COVID-19 infection fatality rate for Māori was 50% higher than for non-Māori</t>
  </si>
  <si>
    <t>Experiences of rural hospital doctors</t>
  </si>
  <si>
    <t>By applying pressure to a poorly under-stood part of the health system, the pandemic has provided an opportunity to further our understanding of rural healthcare delivery in New Zealand. The aim of this study was to explore rural hospital doctors’ experiences of the COVID-19 pandemic, with particular emphasis on the rural hospital–base hospital interface</t>
  </si>
  <si>
    <t>The experience of the COVID-19 pandemic has highlighted the resilience of rural hospitals as well as the challenges they face in operating at the margins of the healthcare system. The regular communication channels and processes linking rural hospitals to their urban base hospitals were disrupted as the pandemic began. Established local leadership facilitated a rural hospital’s ability to make an effective local response. District health board (DHB) support for their rural hospitals varied widely and largely reflected the status of the pre-pandemic relationship. DHB understanding of rural hospital facilities and processes was considered to be poor. Ongoing uncertainty around managing and transferring acutely unwell patients with COVID-19 remained. Equity concerns centred on access to advanced care.</t>
  </si>
  <si>
    <t>Small, well-connected teams were able to rapidly deliver. Pragmatic innovation and flexibility were features of the local responses. Local leaders proved to be important facilitators, proac-tively managing external relationships and acting as a filter that adapted centrally generated policy and guidelines to the local context.</t>
  </si>
  <si>
    <t>In the early pandemic phase, participants felt “forgotten” and at the same time over-whelmed by large amounts of contradictory information. There was large variation in participants’ experiences of the rural hospital–base hospital interface, some-thing that was largely determined by the quality of the pre-existing relationship with the relevant DHB. All participants raised concerns regarding ongoing uncertainty around the management and transfer of acutely unwell patients with COVID-19.Transferring large numbers of highly infectious patients requiring ventilatory support would have presented a major challenge needing careful planning and agreed protocols.</t>
  </si>
  <si>
    <t xml:space="preserve">National and regional bodies failed to provide rural hospitals with clear direction during the pandemic. This left their senior RHM staff to synthesise copious volumes of only partially relevant primary and secondary care guidelines and policies. </t>
  </si>
  <si>
    <t>There is a “clear need for a better understanding of the form, structure and function of rural hospitals and their contribution to health service delivery, and have a strategy for their development.</t>
  </si>
  <si>
    <t>Norman 2021</t>
  </si>
  <si>
    <t>From Sorcery to Laboratory: Pandemics and Yanyuwa Experiences of Viral Vulnerability</t>
  </si>
  <si>
    <t>From Sorcery to Laboratory: Pandemics and Yanyuwa Experiences of ViralVulnerability</t>
  </si>
  <si>
    <t>Norman</t>
  </si>
  <si>
    <t>The aim is to centralise Yanyuwa voices in this story, as an important step in growing understandings of Aboriginal knowledge of pandemics and culturally relevant and controlled health responses and strategies for communal well-being.</t>
  </si>
  <si>
    <t>No intervention was administered. Telephone conversations were used to engage the community to share updates and concerns on the COVID-19 pandemic.</t>
  </si>
  <si>
    <t>1. A longer-term focus on Yanyuwa responses to pandemics reveals is that Aboriginal people undertake their own culturally responsive health strategies, irrespective of whether governments commit heavily to an intercultural vision of health and health care.
2. The COVID-19 response has shown that, in the face of possible illness and threat of viral infection, family remains the guiding structure for transmission of information and education(as with Mavis’key role in translating posters and identifying locally specific and relevant messages and with generational knowledge sharing from young [through social media] to old[through social memory and Law] and vice versa), responses (such as going out bush in family groups, also in supporting elders with their shopping needs during lockdown) and action(choosing to restrict alcohol, ensuring people eat good food, and are not lonely during lock-down). This highlights the importance of acknowledging and respecting Indigenous family structures as an important cultural resource and key investment for good health in remote communities (see Ristevski et al. 2020).</t>
  </si>
  <si>
    <t>The following perspectives were captured :
1. Biosecurity restrictions in the Northern Territory meant that all Borroloola residents were put into lockdown and were unable to leave, unless a special permit to exit or enter was issued by the region’s representative body, the Northern Land Council, or for emergency healthcare. People who remained in Borroloola, whilst subject to lockdown laws, were able to move freely across their country, taking in the extent of the offshore islands throughout the southwest Gulf of Carpentaria, and they were able to visit outstations and travel across the McArthur River to family households in camps to the east of Borroloola. Many chose to do so. The frequency with which people left the township and travelled back to country to go camping out bush was tenfold. The desire to leave town, for those who could, in extended family groups, was strong and people took the opportunity to visit their island country and family outstations. For many Aboriginal residents in Borroloola, the best form of gathering for preventative health measures has been travelling in extended family groups to parts of country for which they have clan ties. The benefits are measured as more than just positive effects on diet and exercise, and as is also the Yanyuwa view, there are clear emotional, ancestral, ecological and psychological benefits that come from being away from the strains of town, and close to one’s clan country. Family is key and support for being on country will help to facilitate people controlling access to healthy lifestyle choices.
2. For those who stayed in town, there were some changes to the routine of food shopping, with smaller numbers only being allowed into the local Malarndarri Store and restrictions placed on alcohol purchases. It was community leaders who reached a decision to limit the purchase of alcohol to six cans of beer per person, so as to control against group socialising at this difficult time. Some felt this change alone was lead-ing to the reintroduction of healthy lifestyles.
3. Yanyuwa language COVID-19 health warning posters were developed and had the following messages: 
a. ‘I’m telling all my family follow the rules, they will keep you safe’. 
b. ‘Go back home tocountry and look after family’
4. Caring for elder family members has been thedominant theme in discussions of why social distancing and isolation have been so vital atthis time, from the need to designate special shopping hours for the elders, and the need tostay away from the old people’s home. 
5. The COVID-19 narrative ( this in relation to past pademics as detailed in the paper)  differs in one crucial respect, because high rates of literacy and access to media ensure that Yanyuwa family members can access and fold into their understand-ings other views of pandemics. Yet it remains that those views are always placed into relation with oral traditions of past events that ensure that COVID-19 is figured through a lineage of understanding</t>
  </si>
  <si>
    <t>The following perspectives were captured: 
1. Departing town for time spent on country, at outstations, camped out by the coast or on the islands, is a far more culturally nuanced response than staying locked down in the camp back in town, where living arrangements are often cramped and boredom can set in. No additional supports were put in place for people to do this, which in some cases rendered it impossible for those without cars, boats or finances to stock up on food or buy petrol.
2. It also identifies kinship-styled support as a focus for service improvement that will better enable the key role that family and community play in improving people’s lives (see Ristevski et al. 2020). On this matter, Yanyuwa have also reiterated time and again the desperate need for a full-time dialysis nurse to be based in Borroloola. This would assist local people and their families who depend upon this treatment for survival. There have long been calls for the training up of local people in this health provision skillset and the return of nursing-trained family members who are based in Darwin. People want to stay in Borroloola while they receive their dialysis, and they want the training of local people to provide this.</t>
  </si>
  <si>
    <t>Reflection quote from the authors: 
 The COVID-19 pandemic has shown Yanyuwa responses in the form of culturally informed and nuanced preventative health measures and strategies. What a longer-term focus on Yanyuwa responses to pandemics reveals is that Aboriginal people undertake culturally responsive health strategies, that, more often, involve country and kin.</t>
  </si>
  <si>
    <t>Nur-E-Alam 2020</t>
  </si>
  <si>
    <t>Energy Engineering Approach for Rural Areas Cattle Farmers in Bangladesh to Reduce COVID-19 Impact on Food Safety</t>
  </si>
  <si>
    <t>Nur-E-Alam</t>
  </si>
  <si>
    <t>To design and optimize a thin-film coating-assisted hybrid (photovoltaic battery generator) power system by using the Hybrid Optimization of MultipleEnergy Resources (HOMER, Version 3.14.0) simulation tool.</t>
  </si>
  <si>
    <t>small-/medium-scale farmers</t>
  </si>
  <si>
    <t xml:space="preserve">We design and optimize a  hybrid power generation system that can be applied together with thin-film, low-emissivity (Low-E) coating-assisted, energy-saving features for self-sustainable off-grid or semi-off-grid infrastructure for cattle farmers in rural areas. </t>
  </si>
  <si>
    <t>An analysis of the results has suggested that the o-grid hybrid system is more feasible for small- and medium-scale cattle farming systems in long-term sustainability to overcome the significant challenges faced by smallholder cattle farmers in Bangladesh.
We demonstrated the design and optimization of hybrid power system together with the addition of thin-film, Low-E coating assisted power-saving feature for next-generation cultivation and farming system. From the obtained hybrid energy system optimization results, we found the energy payback period for small and medium farms are 4.7 and 4.6 years, respectively; however, if the farm size is larger, this payback period could be 3.5 years</t>
  </si>
  <si>
    <t>energy engineering together with the advanced building material coatings will be the model for modern farming in any rural areas, and will help to reduce the carbon emission foot print for any other countries as well</t>
  </si>
  <si>
    <t>the  capital  cost  and  initial  investment  is  very  high  for  large  farm  compare  with the small- or medium-type farms</t>
  </si>
  <si>
    <t xml:space="preserve">Small- and medium-scale cattle farmers face many issues that obstruct them from taking advantage of market opportunities and imposing a greater burden on their families and incomes. </t>
  </si>
  <si>
    <t>Nyarko 2021</t>
  </si>
  <si>
    <t>Communication lapses to combating COVID-19 pandemic: Evaluating Ghana's COVID-19 campaign</t>
  </si>
  <si>
    <t>Nyarko</t>
  </si>
  <si>
    <t xml:space="preserve">Ghana </t>
  </si>
  <si>
    <t xml:space="preserve">The authors describe Ghana as having "small urban segments and enormous numerous rural enclaves" thus rural only was selected. </t>
  </si>
  <si>
    <t>To explore the nature of Ghana’s COVID-19 campaign, focusing on the communication strategies and the extent to which indigenous communication tools (ICTs) have been employed.</t>
  </si>
  <si>
    <t>study employed qualitative document analysis</t>
  </si>
  <si>
    <t>COVID-19 Campaign- Communication Strategies &amp; Indigenous Communication Tools</t>
  </si>
  <si>
    <t>This study employed document analysis.  Our approach was to highlight missing local contexts and voices, which in many cases meant providing ‘thick description of events’, in a manner that benefits from our social and cultural views as insiders – people living in Ghana during the pandemic. Specifically, this study used COVID-19 reports from UN and its subsidiaries, NCCE/National Youth Authority (NYA) documents, government’s state-of-COVID-19 addresses and other media reports, shots of COVID-19 sponsored billboards and veronica buckets (VB) mounted at public places labelled: A, B, C, D. To ensure equitable representation, equal number of these billboards and VB shots sponsored by the two dominant political parties in Ghana, National Democratic Congress (NDC) and National Patriotic Party (NPP) were used. Questioning the nature of Ghana’s COVID-19 communication campaign, we implicitly include thoughts like how do we call this communication a strategy that is being implemented and how consistent is it with our indigenous situations.</t>
  </si>
  <si>
    <t>From the foregoing, the major communication entities (Ministry of Information press conferences, media, NCCE and NYA) that Ghana deployed in its COVID-19 campaign succeeded in creating awareness but failed to push for effective public education modelled on indigenous perspectives.</t>
  </si>
  <si>
    <t xml:space="preserve"> The regular ‘meet the press’ series by the Ministry of Information is good because it provided firsthand information.</t>
  </si>
  <si>
    <t>1. The Ministry’s Department (Information Service) that operate at the community level using mobile vans was virtually missing. This heightened reliance on mainstream media, which is elitist in orientation created awareness of COVID-19 with little education and some sections peddled falsehood about the pandemic.
2. Politicians have capitalized on COVID-19 to promote themselves and their parties, thereby diverting attention from combating the virus to politics. G</t>
  </si>
  <si>
    <t xml:space="preserve">Institutional gaps existed in the education process. </t>
  </si>
  <si>
    <t>Recommendations as per the authors:
We propose a framework where traditional leaders and indigenous communication tools are at the core of the above-mentioned communication units. With Ghana’s diverse and unique communities, training chiefs on COVID-19 measures to educate their subjects on the protocols (Cotacachi and Grigera 2020a) using the dawuro tool is ideal. As the two-step flow communication theory asserts, opinion leaders, like the chiefs and local community elders, through interpersonal communication with people in their communities are able to convey more potently mainstream media campaigns (Katz and Lazarsfeld 1995).</t>
  </si>
  <si>
    <t>Ohta 2020</t>
  </si>
  <si>
    <t>Overcoming the challenge of COVID-19: A grounded theory approach to rural nurses' experiences</t>
  </si>
  <si>
    <t>Ohta</t>
  </si>
  <si>
    <t>To inquire into nurses' changing perceptions with regard to the efforts in preparation for working in a COVID-19 ward in the rural Japanese context</t>
  </si>
  <si>
    <t>ethnographic methods and semi-structured interviews among 16 nurses working in the COVID-19 ward of a rural community hospital in Japan.</t>
  </si>
  <si>
    <t>Nurses in a hospital in rural Japan</t>
  </si>
  <si>
    <t>nurses' changing perceptions with regard to the efforts in preparation for working in a COVID-19 ward in the rural Japanese context</t>
  </si>
  <si>
    <t>Four themes emerged from the data: pre–COVID-work perceptions, overcoming fear, shadow cast by working in the COVID-19 ward, and an integrated approach to the fear of COVID-19. The nurses initially felt unpredictable fear. However, the establishment of standard approaches and practices for COVID-19 gave them confidence in their safety and helped them re-gain sympathy for patients. Nevertheless, working on COVID-19 cases negatively affected their activities outside of the ward, and some of them developed an identity crisis as they feared for the future. 
Better teamwork, comprehensive understanding of COVID-19, and con-tinuous provision of proper knowledge in rural hospitals should be driven by appro-priate understanding and sympathy for nurses and patients in COVID-19 wards.</t>
  </si>
  <si>
    <t>Nurses working in COVID-19 wards had previously felt unpredictable fear regarding COVID-19, inducing various negative perceptions; after working in the COVID-19 ward, they established and improved methods for approaching COVID-19, acquired confidence in their safety, and regained sympathy for patients. 
Rural nurses in COVID-19 wards adjusted their working condi-tions through effective collaboration. As the participants stated, by applying required guidelines and subscribing to the advice of infection control nurses and epidemiologists, they understood the situation better and reduced their fear of the unexplainable, repeating, and routinizing actions for infection control.</t>
  </si>
  <si>
    <t>COVID-19 fear was caused by poor knowledge of the disease and insufficient time to prepare special COVID-19 wards. As the participants stated, overwhelming information regarding the pan-demic impinged on their preparation of work in the COVID-19 ward. Pandemic situations expand the volume of health information, which can cause confusion and misunderstanding.
As this study's participants stated, in their situation, where rural people could not acquire proper information, caring for patients with COVID-19 exac-erbated fear of infection.
Even after adapting to COVID-19 work, participants felt identity crisis as nurses and anxiety living in the community.
The distance the nurses felt from others in and out-side of the hospital made them cloister themselves, feel depressed, and fear for the future, even after finishing work in the COVID-19 ward.</t>
  </si>
  <si>
    <t>The results of this study can be applied to mitigate nurses' fear, improve teamwork, foster understanding of COVID-19 by all hospital staff, and ensure contin-uous provision of proper knowledge. These actions can drive com-prehensive approaches to COVID-19 in rural hospitals and generate appropriate understanding and sympathy for nurses and patients in COVID-19 wards.</t>
  </si>
  <si>
    <t>Ohta 2021</t>
  </si>
  <si>
    <t>Rural Social Participation through Osekkai during the COVID-19 Pandemic</t>
  </si>
  <si>
    <t>Unnan City, located in the southeast of Shimane Prefecture, is one of the most rural areas in Japa</t>
  </si>
  <si>
    <t>To investigate the effects of enabling Osekkai, the traditional Japanese behavior of creating a helping culture, on social participation among rural people in rebuilding social connections that can be vital during the coronavirus diseases 2019 (COVID-19) pandemic.</t>
  </si>
  <si>
    <t>185/287 (64.5%) responded. Used the Reach, Efficiency/Effectiveness, Adoption, Implementation, and Maintenance (RE-AIM) framework, between Sept 2019 and March 2021</t>
  </si>
  <si>
    <t>people interested in the Osekkai conference (control group) and those actively involved in Osekkai activities (exposure group).</t>
  </si>
  <si>
    <t>The primary outcome of social participation was measured as the frequency of meeting and the number of friends or acquaintances.</t>
  </si>
  <si>
    <t>enabling Osekkai, the traditional Japanese behavior of creating a helping culture, on social participation among rural people in rebuilding social connections that can be vital during the coronavirus diseases 2019 (COVID-19) pandemic.</t>
  </si>
  <si>
    <t>The involvement in Osekkai conferences was statistically associated with a high frequency and number of meetings with friends or acquaintances (p&lt; 0.001 and 0.048, respectively). A health check was significantly associated with the number of friends or acquaintances met in the previous month, while high social support was significantly associated with loneliness. Thus, we confirm that Osekkai contributes to high social participation, although we see no relationship with loneliness.</t>
  </si>
  <si>
    <t>During the study period, 19 conferences were held and 302 participants participated in the conferences. The average age of the participants in the exposure and controlgroups was 44.34 (SD = 16.59) and 42.50 (SD = 19.75) years, respectively.The exposure group showed increasing frequency of meeting friends and timings of sharing joy with statistical significance compared with the control group (p&lt; 0.001). There were no statistical differences between the two groups regarding education, socioeconomic conditions, habitual consumption of alcohol, tobacco use, regular health checks, medical care, residence, and social support.</t>
  </si>
  <si>
    <t>Female participants dominated both groups. We found no relationship between loneliness and Osekkai. We explain this result as follows: First, improving health and social conditions requires continuous and more intervention [32,33]. Despite the routine conferences, pandemic restrictions made it difficult to fully realize Osekkai. However, we also found that a significant association between social support and loneliness, implying that people experiencing loneliness perceive less social support from society.</t>
  </si>
  <si>
    <t>Our study is limited by its cross-sectional study design, which cannot show the cause-and-effect relationship</t>
  </si>
  <si>
    <t>Future studies should investigate this cause-and-effect relationship and promote culturally sensitive activities to improve social and health outcomes in rural Japan</t>
  </si>
  <si>
    <t>This study clarified that the culturally sensitive activity of Osekkai can be associated with social participation and especially foster relationships with friends or acquaintances during the pandemic.</t>
  </si>
  <si>
    <t>Oleribe 2021</t>
  </si>
  <si>
    <t>Klamath Tribal Response to the Pandemic of COVID-19 Among Klamath Tribal Community in Oregon, USA</t>
  </si>
  <si>
    <t>Klamath Tribal Response to the Pandemicof COVID-19 Among Klamath Tribal Community in Oregon, USA</t>
  </si>
  <si>
    <t>Oleribe</t>
  </si>
  <si>
    <t>To document the initial and early measures taken by Klamath Tribes in response to COVID-19 between March -September 2020,</t>
  </si>
  <si>
    <t>Klamath Tribes</t>
  </si>
  <si>
    <t>May need to be categorised as surveillance etc</t>
  </si>
  <si>
    <t xml:space="preserve"> The IMT instituted creative programs that ensured the protection of the tribal people including a Drive-up Testing Center at the Wellness Center</t>
  </si>
  <si>
    <t>Activated an EmergencyPreparedness  Incident  Management  Team  (IMT)which managed a swift response to the outbreak</t>
  </si>
  <si>
    <t>The n Emergency Preparedness  Incident  Management  Team instituted creative programs that ensured the protection of the tribal people including a Drive-up TestingCenter at the Wellness Center. Medical staff were trained in COVID-19 testing, twoABBOTT ID-NOW COVID-19 rapid testing machines were procured, and testing of tribal members was completed. Strict infection control processes and procedures were instituted to ensure the safety of staff and the tribal community. Case positivity was documented on a daily basis. Results on incidence were entered into an SPSS spread-sheet (IBM Inc., Armonk, New York, USA) for calculation of statistics, both for the Community and for preparation of this manuscript.</t>
  </si>
  <si>
    <t>COVID-19 complications are disproportionately higher in individuals with comorbidities such as diabetes, heart and lung diseases. However, as the mitigation and response efforts of the Klamath Tribes have shown, despite significant population risk factors, risk does not equate a definitive effect of a pandemic. Consistent and early intervention including community-based mitigation activities, educational outreach, stringent infection control procedures, facility physical interventions, and wrap-around services are highly effective means to reduce community spread,  and reduce mortality amongst high-risk populations.</t>
  </si>
  <si>
    <t>1. To meet the needs of farmers, the County also conduct testing days on farms to ensure farm workers had access to testing.
2. Due to home situations and/or financial limitations,many individuals have required assistance in obtaining living space in which to isolate/quarantine. KTH&amp;FSprovided residential support to individuals exposed or infected with COVID-19. Additionally, those individuals who needed assistance with food, medications, and other supplies while in isolation/quarantine, were adequately supported through KTH&amp;FS wrap-around services. This was achieved in partnership with community-based organizations at no cost to the individuals.
3. As the tribe is a congregate one, decisions that have an impact on the community are made collectively. While not unique in their content, the protocols instituted by the Klamath Tribes were rapidly agreed in March 2020 at the very outset of the pandemic, through the use of videoconferencing instead of the usual congregate meeting structure. This allowed protocols and procedures to be agreed through consensus and implemented rapidly.</t>
  </si>
  <si>
    <t>Longitudinal studies to show continued efficacy of these measures should be performed to show long-term risk reduction and disease transmission prevention</t>
  </si>
  <si>
    <t>The early intervention and comprehensive communityapproach taken by the Klamath Tribes in management of the COVID-19 pandemic has shown that high-risk populations that have historically been disproportionately ravaged by disease outbreaks can have successfulmitigation programs to pandemics if relevant steps are taken early and rapidly</t>
  </si>
  <si>
    <t>Oluyede 2022</t>
  </si>
  <si>
    <t>Addressing Transportation Barriers to Health Care During the COVID-19 Pandemic: Perspectives of Care Coordinators</t>
  </si>
  <si>
    <t>Addressing transportation barriers to health care during the COVID-19 pandemic: Perspectives of care coordinators</t>
  </si>
  <si>
    <t>Oluyede</t>
  </si>
  <si>
    <t>To identify barriers to traveling for medical care during the pandemic and explore innovative solutions employed to address these barriers.</t>
  </si>
  <si>
    <t>semi-structured, in-depth interviews</t>
  </si>
  <si>
    <t xml:space="preserve">social workers, nurses, and other care coordinators </t>
  </si>
  <si>
    <t>Care coordination is provided by social workers, nurses and other practitioners who support patients’ health care utilization by addressing health-related social needs, including transportation issues.</t>
  </si>
  <si>
    <t xml:space="preserve">Care coordination, including Transportation </t>
  </si>
  <si>
    <t>Care coordination is provided by social workers, nurses and other practitioners who support patients’ health care utilization by addressing health-related social needs, including transportation issues. Care coordination providers often work with individual patients continuously—giving the providers an opportunity to develop a breadth and depth of knowledge about their patients’ lived experiences with transportation issue</t>
  </si>
  <si>
    <t>Our findings indicate that the COVID-19 pandemic exacerbated existing transportation barriers to accessing health care as well as created new challenges. Yet, the pandemic prompted a new pivot with the proliferation of telehealth. Virtual visits enabled remote access for patients to a broad range of health care services, thereby bypassing the need for transportation during an especially precarious time.</t>
  </si>
  <si>
    <t>1. For patients who travel via private vehicle to seek health care, gas and parking costs were noted as being prominent issues, particularly for low-income patients already facing additional financial strain during the pandemic. A care coordinator at a hospital mentioned that during the first wave of the pandemic, parking costs were eliminated at the hospital but once hospitalizations began to wane, patients had to pay for parking once again. At this same hospital, all obstetrics clinics closed and when they eventually reopened, some were moved to other locations that offered free parking.
2. Respondents noted that telehealth services are particularly effective for preliminary screenings and follow-up care. Telehealth is also being used for follow-up appointments, in instances where patients only need to see the provider, but labs or treatments are not required. Respondents from multiple medical subspecialties expressed additional benefits of using telehealth, including: to avoid taking high-risk premature infants in public, provide mental health services to patients in rural areas who cannot access the nearest provider, and increase the chances of compliance for patients receiving addiction or psychiatric care who “are a bit more ambivalent, their motivation is not quite as high,” to commit to ongoing care
3. These interviews with care coordinators illuminated some specific advantages of expanded telehealth offerings: 
a) Increasing access in rural areas to mental health services
b) Reducing COVID-19 exposure for high-risk patients.
c)  Offering care continuity for COVID patients</t>
  </si>
  <si>
    <t>1. Respondents noted disruptions to visitation and guest policies—including closed waiting rooms and/or restrictions on the number of people who could accompany or visit patients in hospitals, clinics, and other facilities—which created logistical challenges. Specifically, a few care coordinators noted the need to arrange for—and potentially transport—children to attend childcare because they were not allowed to be with family members seeking health care. Lobby closures created additional inconveniences, requiring that any accompanying guests waited outside during an appointment. 
2. Where transit service was stopped, reduced, or enforced limited ridership, it was more difficult for patients to arrive to appointments on time. Respondents identified other transportation services that stopped operating altogether (at least temporarily), including a volunteer driver program. As a result, some patients resorted to seeking rides with a family member—a task made even more cumbersome during the pandemic. Family members residing outside of a patient’s household might have been reluctant to provide a ride out of concern about the risk of exposure to the virus. Similarly, patients may have been hesitant to ask friends or family members for help, fearing their risk of exposure would be elevated or that asking would be too burdensome.
3. With work schedules deeply impacted by the pandemic, working family members could be more hesitant to take time off or request schedule modifications to oblige requests for rides.
4. In some instances, accommodations for patients testing positive for COVID-19 impacted health care routines. For example, a care coordinator at a dialysis clinic explained that patients confirmed or suspected of having COVID-19 were diverted to another location for treatment. This alternate location was not as accessible using local transit services, and thus contracting COVID-19 caused a change in patients’ usual care routine that was less viable for individuals without access to a private vehicle and dependent on public transportation for travel.
5. Telehealth is not suitable for appointments where lab work, scans, procedures, or treatment is involved. Despite expanding access for patients, a respondent remarked that substance abuse or addiction appointments are difficult to manage via telehealth, specifically that some patients “found that they wanted a little bit more personal connection and felt like the telehealth visit wasn’t enough for them.”
6. Technology presented several issues for telehealth utilization, including internet availability or reliability, access to a mobile device or computer, and patients’ technological savviness. Access to an internet-enabled mobile device (e.g., smartphone or tablet) or computer is also required for patients to utilize telehealth services. The care coordinators expressed that most patients they encounter have access to a smartphone. However, certain populations experience reduced smartphone access, including the elderly, and Medicaid-eligible patients with low incomes. A care coordinator who works with children at high risk for poor health reported that some low-income families are not able to keep up with cell phone plan payments. This results in multiple phone number changes, making it difficult for the care coordinator to keep in contact. Technological literacy poses an obstacle for patients using telehealth, and the literacy levels primarily vary by age</t>
  </si>
  <si>
    <t>One respondent raised another important consideration for the future of telehealth, specifically that it has the potential to support patients with varying levels of illness. Traditionally, research on transportation barriers has focused on external factors—distance, cost, and the availability of transportation—but has rarely acknowledged the simple notion of whether patients are well enough to travel. Preventive care aside, patients seeking health care are likely experiencing disease or chronic illnesses that affect their physical or mental well-being. When patients are not well, utilizing transportation can be a barrier to accessing health care regardless of distance, cost, or availability</t>
  </si>
  <si>
    <t>Future efforts to support the permanent expansion of telehealth can help address transportation barriers to accessing health care as well as build resilience by equipping communities to be better prepared for future pandemics or other widespread public health emergencies.</t>
  </si>
  <si>
    <t>Omoronyia 2020</t>
  </si>
  <si>
    <t>Knowledge and practice of COVID-19 prevention among community health workers in rural Cross River State, Nigeria: implications for disease control in Africa</t>
  </si>
  <si>
    <t>Knowledge   and   practice   of   COVID-19   prevention among   community   health   workers   in   rural   Cross River  State,  Nigeria:  implications  for  disease  control in Africa</t>
  </si>
  <si>
    <t>Omoronyia</t>
  </si>
  <si>
    <t>Rural settlements in Yala Local Government Area, northern senatorial district of Cross River State, southern Nigeria</t>
  </si>
  <si>
    <t>To assess the level of  knowledge  and  practice  of COVID-19 preventive    measures among CHOs comprising community  health extension workers (CHEWs) and  community health officers  (CHOs) in rural  settlements in Cross River State, southern Nigeria</t>
  </si>
  <si>
    <t>Cross-sectional descriptive study</t>
  </si>
  <si>
    <t>COVID-19 prevention among CHW</t>
  </si>
  <si>
    <t>The study comprised of community health workers and included community health extension workers (CHEW) and community health officers (CHO). Their knowledge of COVID-19    epidemiology,     virology,     preventive measures     and     use     of     personal     protective equipment  (PPE) were assessed through structured self-administered questionnaire.</t>
  </si>
  <si>
    <t xml:space="preserve">There was significantly higher proportion of   female compared with male CHWs. This  difference  in  proportion  is  key,  considering need  for more male healthcare workers providing services in potentially rough terrain of most developing country rural settings. Disproportionate gender distribution of CHWs in favour of female,  may therefore be impairing their capacity for wider reach of rural residents. </t>
  </si>
  <si>
    <t>The mean age of respondents was 36.3 years and over two-thirds were within   40   years of age.   This suggests a relatively younger population of rural healthcare workers compared with medical doctors and nurses,  who usually require long years of skilled training.   The young population of CHWs may be beneficial in being on the frontline of COVID-19  prevention</t>
  </si>
  <si>
    <t>Community health workers have poor level of knowledge and practice of measures aimed at controlling the spread  of COVID-19 infection and therefore  were  still  at high risk of contracting and spreading the infection to their contacts</t>
  </si>
  <si>
    <t>Adequate knowledge is essential for the provision  of  effective  health  education, including correction  of existing myths  and misconceptions about the COVID-19  pandemic</t>
  </si>
  <si>
    <t>Further research should focus on capacity  building  through  training  workshops  and effective    continuing education programmes; a focus on curriculum  for  training  of  CHWs may also need to be  reviewed or  upgraded, to lay much  emphasis  on  infectious  disease  prevention and  control  especially  at  grassroots  level.  Further research  in  other  settings  using larger  sample  size is also recommended.</t>
  </si>
  <si>
    <t>OrganizaciónPanamericanadela 2021</t>
  </si>
  <si>
    <t>Consideraciones para el fortalecimiento del primer nivel de atención en el manejo de la pandemia de COVID-19</t>
  </si>
  <si>
    <t>CONSIDERATIONS FOR STRENGTHENING THE FIRST LEVEL OF CARE IN THE MANAGEMENT OF THE COVID-19 PANDEMIC</t>
  </si>
  <si>
    <t>PAHO</t>
  </si>
  <si>
    <t xml:space="preserve">Other: PAHO </t>
  </si>
  <si>
    <t>To present the necessary considerations regarding the response capacity of FLC services so that each patient with a confirmed or suspected case of COVID-19 receives appropriate care  at  the  community  level,  including  patients  who  can  be  treated  in  FLC  facilities  that  have  trained human resources and appropriate technology</t>
  </si>
  <si>
    <t>Guidelines for policy makers and managers focussed on addressing first level care particularly in rural, remote, and neglected areas and border zones where there is a high number of COVID-19 cases</t>
  </si>
  <si>
    <t>Guidelines for the organisation and delivery of first level care for COVID-19. Includes most components of the WHO SPRP</t>
  </si>
  <si>
    <t>This  document supplements  the  publication Flowchart  for  the  Management  of  Suspected  COVID-19 Patients at the First Level of Care and in Remote Areas in the Region of the Americas(1) published by the Pan  American  Health  Organization  (PAHO)  and is  intended  for  ministry of  health  decision-makers, directors of health service networks, health care facility managers, and health teams and workers in the first level of care.</t>
  </si>
  <si>
    <t>A  logic  model  (Figure  1)  was  developed  that  shows  the  components  needed  to  ensure  the  accessible, integrated, and coordinated operation of the FLC with respect to the clinical management of COVID-19 cases, along with the respective activities, responsible parties, and short-and medium-term outcomes. These   components   are:   the   organization   and   management   of   COVID-19   health   services,   clinical management, and community prevention.</t>
  </si>
  <si>
    <t>Guidelines based on some evidence - not a study with specific results - includes reorganisation of FLC services, referral systems including use of telemedicine to decide on transfers, ensuring continuity of care, availability of essential medicines and supplies, priority medical devices for FLC in remote areas, digital health to facilitate management of COVID-19 patients, deployment of EMS to support FLC capacities, etc Clinical management, and Community based prevention</t>
  </si>
  <si>
    <t>Does not mention surveillance, SDH or One Health responses</t>
  </si>
  <si>
    <t>Ortega 2021</t>
  </si>
  <si>
    <t>Protecting vulnerable communities and health professionals from COVID-19 associated mental health distress: a comprehensive approach led by a public-civil partnership in rural Chiapas, Mexico</t>
  </si>
  <si>
    <t>Ortega</t>
  </si>
  <si>
    <t xml:space="preserve">Mexico </t>
  </si>
  <si>
    <t>Rural Chiapas, Mexico</t>
  </si>
  <si>
    <t>To describe a comprehensive initiative resulting from a public-civil partnership to address the increased burden of mental health illness associated with the COVID-19 pandemic in rural Chiapas, Mexico</t>
  </si>
  <si>
    <t>Three component intervention study. Capacity building in mental health care delivery, psychosocial support to the general population, and provision of mental health care to CES collaborating staff. I</t>
  </si>
  <si>
    <t>capacity building in mental health care delivery, psychosocial support to the general population, and provision of mental health care to CES collaborating staff. I</t>
  </si>
  <si>
    <t xml:space="preserve">mental health </t>
  </si>
  <si>
    <t xml:space="preserve"> provision of mental health care to CES collaborating staff.</t>
  </si>
  <si>
    <t>Other: capacity building in mental health care delivery</t>
  </si>
  <si>
    <t>Compañeros En Salud (CES), a non-profit civil society organization based in Chiapas, implemented a comprehensive strategy to compensate for the shortage of mental health services in the region. To address the emerging health needs of the general population and health professionals resulting from the pandemic. The strategy included three components, capacity building in mental health care delivery, psychosocial support to the general population, and provision of mental health care to CES collaborating staff</t>
  </si>
  <si>
    <t>Since we began implementing the CES mental health response to COVID-19, we corroborated the importance of providing community-based mental health services. In many cases, CES services have been the only mental healthcare option for rural areas that could not access other services as these were unavailable. In addition, by providing mental healthcare through an all-female workforce of hired CMHWs, CES helps promote the creation of social and economic capital for women in these communities, ensures that the provided care is socio- culturally appropriate, and enables patients to benefit from the lived experiences of providers</t>
  </si>
  <si>
    <t>Through this strategy, we have been successful in filling the gaps in the public health system to ensure that CES-served populations and CES-collaborating health professionals have access to mental health care. However, further studies to quantify the impact of this intervention in alleviating the burden of mental health illnesses associated with the pandemic are needed</t>
  </si>
  <si>
    <t>Interventions should also be focused on and tailored to groups at higher risk of developing mental health conditions due to COVID-19, such as women, adolescents, and frontline healthcare workers as studies from different areas of the world indicate that the female gender is being significantly associated with worse mental health outcomes during the COVID-19 pandemic</t>
  </si>
  <si>
    <t>Women have a higher prevalence of risk factors for mental issues than men that have intensified during the virus outbreak, such as chronic environmental stress, preexisting prevalence of depressive and anxiety disorders, and intimate partner violence</t>
  </si>
  <si>
    <t>Future studies should report on the effectiveness of mental health interventions in low-income rural communities with very limited access to digital devices and ICT during the COVID-19 pandemic and to report the experience of delivering mental health services within a COVID inpatient unit such as the RDC</t>
  </si>
  <si>
    <t>Ortiz-Prado 2021</t>
  </si>
  <si>
    <t>Massive SARS-CoV-2 RT-PCR Testing on Rural Communities in Manabi Province (Ecuador) Reveals Severe COVID-19 Outbreaks</t>
  </si>
  <si>
    <t>Massive SARS-CoV-2 RT-PCR Testing on Rural Communities in Manabi Province (Ecuador)Reveals Severe COVID-19 Outbreaks</t>
  </si>
  <si>
    <t>Ortiz-Prado</t>
  </si>
  <si>
    <t>Ecuador</t>
  </si>
  <si>
    <t>To determine the prevalence of SARS-CoV-2 in a rural nonhospitalized population in the coastal region of Manabi Province of Ecuador, by using RT-qPCR, following the CDC protocol.</t>
  </si>
  <si>
    <t xml:space="preserve">cross sectional study </t>
  </si>
  <si>
    <t>nonhospitalized rural population in Manabi Province</t>
  </si>
  <si>
    <t>Determining the prevalence of SARS-CoV-2  in rural communities</t>
  </si>
  <si>
    <t>Nasopharyngeal swabs were collected on 0.5 mL Tris-EDTA (TE) pH 8 buffer for SARS-CoV-2 diagnosis by RT-PCR following an adapted version of the CDC protocol by using PureLink Viral RNA/DNA Mini Kit (Invitrogen, Waltham, MA) as an alternate RNA extraction method and CFX96 BioRad instrument. In brief, the CDC-designed RT-qPCRFDA EUA2019-nCoV CDC kit (IDT, Coralville, IA) is based on N1 and N2 probes to detect SARS-CoV-2 and RNase P as an RNA ex-traction quality control. Also, negative controls (TE pH 8buffer) were included as carry-over contamination controls, one for each set of RNA extractions, to guarantee that only true positives were reported.</t>
  </si>
  <si>
    <t>We found COVID-19 outbreaks in all communities visited. From the 1,479 people tested, 350 individuals were positive for SARS-CoV-2, resulting in a prevalence of recent or active infection of 23.7%. The attack rates varied from 12.7% at canton 24 de Mayo to 34.9% at canton El Carmen</t>
  </si>
  <si>
    <t>SARS-CoV-2 molecular diagnosis is even less accessible for rural communities far away from the INSPI network of laboratories . By the time this study was carried out, there was no SARS-CoV-2 diagnostic laboratory operating in the whole province, and all the samples collected at Ministry of Health (MoH) facilities were sent to the INSPI laboratory at Guayaquil city involving at least a day road trip</t>
  </si>
  <si>
    <t>Although MoH SARS-CoV-2 sampling was mainly focused on symptomatic patients attending hospital facilities at urban locations in Manabi, high levels of SARS-CoV-2 community transmission could not be ruled out at undeserved rural communities</t>
  </si>
  <si>
    <t>So far, MoH COVID-19 surveillance programs need to be dramatically improved even more considering that, starting on September 14, 2020, the state of national emergency was revoked and restrictions to mobility were lifted.</t>
  </si>
  <si>
    <t>Ovens 2022</t>
  </si>
  <si>
    <t>Guiding equitable prioritisation of COVID-19 vaccine distribution and strategic deployment in South Africa to enhance effectiveness and access to vulnerable communities and prevent waste</t>
  </si>
  <si>
    <t>Ovens</t>
  </si>
  <si>
    <t>52 districts of SA</t>
  </si>
  <si>
    <t>To explore various determinants of disease severity, resurgence risk and accessibility in order to aid an equitable, effective vaccine roll‑out for SA that would maximise COVID‑19 epidemic control by reducing the number of COVID‑19 transmissions and resultant deaths, while at the same time reducing the risk of vaccine wastage</t>
  </si>
  <si>
    <t>Vulnerable communities</t>
  </si>
  <si>
    <t>Using data modelling to plan vaccination distribution</t>
  </si>
  <si>
    <t>The methodology presented in this study applies mathematical modelling to risk ranking and estimation of cold‑chain capability.
For the 52 districts of SA, 26 COVID‑19 indicators such as hospital admissions, deaths in hospital, and mobility were ranked and hierarchically clustered with cases to identify which indicators can be used as indicators for severity or resurgence risk. Districts were then ranked using the estimated COVID‑19 severity and resurgence risk to assist with prioritisation of vaccine roll‑out. Urban and rural accessibility were also explored as factors that could limit vaccine roll‑out in hard‑to‑reach communities</t>
  </si>
  <si>
    <t>We found that COVID‑19 severity risk, COVID‑19 resurgence risk, urban and rural vulnerability, and geographical accessibility were all important factors to consider when determining how to guide equitable access to the two available vaccine types across districts in SA</t>
  </si>
  <si>
    <t xml:space="preserve">Choice of vaccines is of great importance in resource‑constrained settings such as those that exist in SA, given the inherent logistics and distribution challenges, cold‑chain storage requirements, and short shelf‑life constraints
</t>
  </si>
  <si>
    <t>Social vulnerability was calculated and disaggregated for urban and rural areas, given that in urban areas, most of the population lives within 5 km of a healthcare facility and/or residents can easily access public transport and get to a healthcare facility. In rural areas, many residents fall outside the 5 km distance to a healthcare facility, and reliance on public transport is increased. There is this an urban and rural variability across the districts in SA, with the metropolitan municipalities showing the highest proportion of urban populations</t>
  </si>
  <si>
    <t>The study did not have access to seroprevalence data that could be factored into the resurgence risk calculation, as some level of herd immunity may decrease a district’s resurgence risk</t>
  </si>
  <si>
    <t>Further work can be done to determine a more precise allocation of vaccine type as this was not covered in this study.</t>
  </si>
  <si>
    <t>Padala 2020</t>
  </si>
  <si>
    <t>VA Video Connect for Clinical Care in Older Adults in a Rural State During the COVID-19 Pandemic: Cross-Sectional Study</t>
  </si>
  <si>
    <t>Padala</t>
  </si>
  <si>
    <t xml:space="preserve"> To examine the capability and willingness of older veterans to participate in a VVC (VA video connect) visit during the COVID-19 pandemic</t>
  </si>
  <si>
    <t>n = 118</t>
  </si>
  <si>
    <t>Older veterans. Cut off age not indicated. But mean age of sample = 72.6 years</t>
  </si>
  <si>
    <t>Older adults</t>
  </si>
  <si>
    <t xml:space="preserve"> Feasibility of conducting VVC visits in a rural state.</t>
  </si>
  <si>
    <t>VA Video Connect (VVC) is a video conferencing app that enables veterans to connect with their health care provider via a secure and private session</t>
  </si>
  <si>
    <t>Participants’ mean age was 72.6 (SD 8.3) years, 92% (n=108) were male, 69% (n=81) were Caucasian, 30% (n=35)were African Americans, and 36% (n=42) lived in a rural location. Despite advances in technology, and willingness on the part of health care systems, there are some lingering issueswith capability and willingness to participate in video telehealth visits, particularly among older adults residing in rural areas.</t>
  </si>
  <si>
    <t>The majority reported having access to the internet (n=93,77%) and email service (n=83, 70%), but only 56% (n=67) had a camera-equipped device. Overall, 53% (n=63) were willing and capable of participating in a VVC visit. Of the participants who reported they were able and willing to partake in a VVC visit (n=54), 65% (n=35) opted for VVC and 35% (n=19) preferred a phone visit. In total, 77% (n=27) of the scheduled VVC visits were successful.</t>
  </si>
  <si>
    <t>The availability of internet access was significantly lower in rural compared tononrural participants (P=.045) and in those with or less than a high school education compared to those who pursued highereducation (P=.02). Willingness to participate in the VVC visit was significantly lower in rural compared to nonrural participants(P=.03).</t>
  </si>
  <si>
    <t>Paganini 2020</t>
  </si>
  <si>
    <t>Growing and Eating Food during the COVID-19 Pandemic: Farmers' Perspectives on Local Food System Resilience to Shocks in Southern Africa and Indonesia</t>
  </si>
  <si>
    <t>Growing and Eating Food during the COVID-19 Pandemic: Farmers’ Perspectives on Local Food System Resilience to Shocks in Southern Africa and Indonesia</t>
  </si>
  <si>
    <t>Paganini</t>
  </si>
  <si>
    <t>Other: South Africa, Mozambique, Zimbabwe, and Indonesia</t>
  </si>
  <si>
    <t>Other,AFR,SEAR</t>
  </si>
  <si>
    <t xml:space="preserve"> LMIC</t>
  </si>
  <si>
    <t xml:space="preserve">For WHO Region South Africa, Mozambique, and Zimbabwe fall under Africa while Indonesia falls under South East Asian.
For World Bank Category South Africa, Zimbabwe, and Indonesia are middle income while Mozambique is Low Income </t>
  </si>
  <si>
    <t>To examine local small-scale farmers' challenges as farmers but also as consumers and their coping strategies during the month of April and one week in June 2020.</t>
  </si>
  <si>
    <t>Participatory  action research and a survey</t>
  </si>
  <si>
    <t>Participatory research examined local small-scale farmers’ challenges as farmers but also as consumers and their coping strategies during the month of April and one week in June 2020.  The study was initiated and conceptualized in collaboration with small-scale farmer members of an existing research network in selected urban and rural areas in South Africa, Mozambique, Zimbabwe, and Indonesia.  Participants co-designed the research, collected and uploaded data through digital survey tools, and contributed to data analysis and interpretation.  
A digital survey was designed and conducted using the co-researcher approach. Small-scale farmers(or co-researchers: community researchers) were involved in all steps of the research process from the design of the study to data collection, analysis, and writing. Furthermore,  five research coordinators of the regions jointly analyzed and validated the local context in three in-depth discussions with a larger research consortium consisting of representatives of farmer organizations who worked in collaboration with researchers from the University of the Western Cape in South Africa, Universidade Eduardo Mondlane in Mozambique, Humboldt-Universität zu Berlin in Germany, and Coventry University in the UK.</t>
  </si>
  <si>
    <t>1. Across all regions, the study showed that small-scale farmers rely primarily on social capital to cope with the COVID-19 crisis, i.e., their coping strategies were mostly developed within their immediate family, farming networks, or neighborhoods. 
2. Another commonality across the five regions is dietary changes during the COVID-19 crisis. Consumption of vegetables and staples (maize, rice, and bread) increased, while consumption of meat, fish, fruit, oil, and sugar decreased.
3. This study, particularly the contextualization of the information gained through co-researchers,demonstrates that the adaptive capacity of women farmers is higher than that of their male counterparts.  Developing solutions was mostly done by women and recognized as such. Women inthe study locations are traditionally the primary decision makers around food growing, purchase,preparation,  and  consumption,  so  would  have  more  internal  motivation  to  innovate  and  cope.
4. The COVID-19 crisis has shown that it is not only small-scale farmers who need to increasetheir adaptive capacity to improve resilience; decision-makers also need to ensure that those whoprovide small-scale solutions, in particular women farmers, are an integral part of food systems andhave the capacity to improve their resilience to shocks, especially when an enabling environmentis lacking.</t>
  </si>
  <si>
    <t>1. Indonesia demonstrates that well-organized, small-scale farmer groups are part of the informal economy and are highly acknowledged actors within localized food systems and that these informal local food systems are able to perform with resilience to shocks when larger food supply chains are severely disrupted or break down.
2. In Masvingo, women farmers ensured that seeds were available forthe upcoming planting season.  For example, they organized a WhatsApp swap with other womenfarmers, established kitchen gardens during the lockdown (an additional activity to their farm work),and limited their daily food portions.  In Indonesia, while men are the official household head and government assistance is directed at them, women are responsible for bringing family meals to thetable and felt extra pressure to maintain this task during the social restrictions.  Therefore, women sought to creatively seek solutions to overcome the food supply problem for their families. Womenincreased vegetable production in kitchen gardens, particularly their own family’s consumption.
3. In Cape Town, for example, WhatsAppgroups were used to communicate regarding the sharing of food. In Maputo, digital communicationallowed farmers to contact agricultural extension during the restrictions. In Java, farmers used appsto sell their crops.</t>
  </si>
  <si>
    <t xml:space="preserve">Small-scale farmers in Southern Africa are not yet prepared for supplementing local communities as farmers have little transformative capacity and agency to establish localized food systems that provide sufficient food for communities. </t>
  </si>
  <si>
    <t>It must be emphasized that this research was conducted during an exceptional time and for a limited period. This does not allow us to draw general conclusions or to make policy recommendations for these five research sites</t>
  </si>
  <si>
    <t>In future research it should be noted when advocating for agroecological farming systems with the capacity to cope, to adapt, and to transform food systems toward resilience, decision-makers and civil society are required to fully integrate and listen to small-scale farmers, particularly women farmers, for example in local food councils that enable farmers to become active and visible actors of resilient, local food systems.</t>
  </si>
  <si>
    <t>Pandey 2022</t>
  </si>
  <si>
    <t>Effectiveness of Government Policies in Controlling COVID-19 in India</t>
  </si>
  <si>
    <t>Pandey</t>
  </si>
  <si>
    <t>to find the demographic factors associated with the spread of COVID-19 and to suggest measures for identifying the effectiveness of government policies in controlling COVID-19.</t>
  </si>
  <si>
    <t>The following simple linear regression model is used to test the stated hypothesis</t>
  </si>
  <si>
    <t>To, suggest a measure for identifying the effectiveness of government policies in controlling COVID-19.</t>
  </si>
  <si>
    <t>To suggest measures for identifying the effectiveness of government policies in controlling COVID-19.</t>
  </si>
  <si>
    <t>By substituting the estimated values of the significant parameters in a simple linear regression model equation we predict the confirmed cases of COVID-19 in the states and rank them in descending order. Then we measure the effectiveness of government policies in controlling COVID-19, as suggested in equation (2): Ei=CRai-CRpi(2) where Ei is the policy effectiveness indicator highlighting the effectiveness of government policies in controlling COVID-19 in the ith state, CRai measures the actual covid rank (in descending order) of the ith state, and RPI measures the COVID rank of the ith state based on the predicted model</t>
  </si>
  <si>
    <t>The study finds that the urban population significantly affects the spread of COVID-19 in Indian states. In contrast, demographic factors such as rural population, density, and age structure do not have a significant impact on the spread of the disease . People residing in urban areas face a significant threat of COVID-19 as compared to people in rural areas.</t>
  </si>
  <si>
    <t>demographic factors such as rural population, density, and age structure do not have a significant impact on the spread of the disease. The policy effectiveness indicator was calculated. It shows that the response of government policies has been effective in controlling COVID-19cases in Andaman and Nicobar Islands, Punjab, and Chandigarh, among others</t>
  </si>
  <si>
    <t>The study finds that the urban population significantly affects the spread of COVID-19 in Indian states. The northeastern states that face a lesser threat of COVID-19 have not been able to control COVID-19 effectively.</t>
  </si>
  <si>
    <t>A  considerable number of migrant workers moved from the urban areas of states such asMaharashtra and Gujarat to Uttar Pradesh, Bihar, andMadhya Pradesh. Hence, that might be one of the factors behind the lesser effectiveness of lockdown and government policies in these states</t>
  </si>
  <si>
    <t>Apart from the demographic factors analyzed in the study, social and living conditions could also play a dominant role in explaining the spread of COVID-19. Thus, the study calls for future research in this direction.</t>
  </si>
  <si>
    <t>our study contradicts existing studies that argue that age structure and population density are key determinants of the COVID-19 pandemic</t>
  </si>
  <si>
    <t>Patt 2021</t>
  </si>
  <si>
    <t>Telemedicine in Community Cancer Care: How Technology Helps Patients With Cancer Navigate a Pandemic</t>
  </si>
  <si>
    <t>Patt</t>
  </si>
  <si>
    <t>To describe how technology helps patients to navigate in a pandemic by characterising multistakeholder implementation, utilization, and provider and patient feedback. Also secondary learnings from broad implementation, limitations, and opportunities for further growth.</t>
  </si>
  <si>
    <t>Survey and qualitative feedback</t>
  </si>
  <si>
    <t>Telemedicine in community cancer care in a statewide practice of 640 practitioners at 221 sites of service</t>
  </si>
  <si>
    <t>From March to September, telemedicine grew to serve 15%-20% of new patients and 20%-25% of established patients, permitting the practice to implement safety protocols and reduce volumes in clinic while continuing to manage the acute and chronic care needs of our patient population.76% of practitioners were satisfied with the platform.Patients were, in general, grateful and happy to have the option to visit their clinicians on a telemedicine platform.</t>
  </si>
  <si>
    <t xml:space="preserve">n addition to conducting new and establishedvisits remotely, telemedicine allows risk assessments, avoidance of hospitalization, family education, psy-chosocial care, and improved pharmacy support. </t>
  </si>
  <si>
    <t>he implementation has limitations including technicalcomplexity; increased burden on patients and staff; and broadband access, particularly in rural communities.</t>
  </si>
  <si>
    <t>Further research to optimize the patient and clinician experience is required to continue to make progress.</t>
  </si>
  <si>
    <t xml:space="preserve">For telemedicine to improve as a solution to enhance the longitudinal care of patients with cancer, paymentcoverage policies need to continue after the pandemic, technologic adoption needs to be easy for patients, andbroadband access in rural areas needs to be a policy priority. </t>
  </si>
  <si>
    <t>Pena-Galo 2021</t>
  </si>
  <si>
    <t>Evaluation of social distancing measures on the transmissibility of COVID-19 in rural areas. Retrospective logitudinal study of posible cases</t>
  </si>
  <si>
    <t>Evaluation  of  social  distancing  measures on  the  transmissibility  of  COVID-19 in the environment rural.  Retrospective  longitudinal  study  of  cases</t>
  </si>
  <si>
    <t>Pen-Galo</t>
  </si>
  <si>
    <t xml:space="preserve">Spain </t>
  </si>
  <si>
    <t>Aragon region</t>
  </si>
  <si>
    <t>To  evaluate  the  social  distance  effect  on  the  daily  frequency  of  possible  SARS-CoV-2  cases in primary care</t>
  </si>
  <si>
    <t>Longitudinal  retrospective  study using a time series analysis. Case numbers were compared to a predictive model of the natural evolution of the pandemic without interventions</t>
  </si>
  <si>
    <t>2  rural  populations  of  Aragon  (13,579  h)</t>
  </si>
  <si>
    <t>Effects of social distancing and other containment measures</t>
  </si>
  <si>
    <t>Social distancing and other containment measures</t>
  </si>
  <si>
    <t>Social  distancing  and  containment  measures  were  effective  in  reducing  the  number  of  possible  COVID-19  cases  in  rural  areas.  Primary  Care  followed  most  of  the  cases.</t>
  </si>
  <si>
    <t>Three  hundred  and  fifty-nine  cases  were  detected  (53.4%  women;  70.7%  under  60). Primary  Care  followed  95.3%  of  cases. We  found  that  the  implementation  of  distancing  norm less  strict  and  subsequent  confinement  were  associated  with a  positive  effect  in  the  reduction  of  CP  when  compared  with  what was expected  in  the  SIR  model.</t>
  </si>
  <si>
    <t>Limitations of a retrospective analysis in attributing causality; and clinical diagnosis of COVID-19 (no lab test confirmation)</t>
  </si>
  <si>
    <t>Perry 2021</t>
  </si>
  <si>
    <t>Inequalities in coverage of COVID-19 vaccination: A population register based cross-sectional study in Wales, UK</t>
  </si>
  <si>
    <t>Inequalities in coverage of COVID-19 vaccination: a population register-based cross-sectional study in Wales, UK</t>
  </si>
  <si>
    <t>Perry</t>
  </si>
  <si>
    <t>to identify inequalities in coverage of  COVID-19 vaccination in  Wales,  UK, and to highlight areas that may benefit from routine enhanced surveillance and targeted interventions.</t>
  </si>
  <si>
    <t xml:space="preserve">  population register-based cross-sectional study</t>
  </si>
  <si>
    <t>Persons registered  for NHS care in Wales as of 25th April 2021 were included</t>
  </si>
  <si>
    <t>All individuals aged  50  years and over as of 31st  March  2021  alive,  resident, and registered for NHS care in Wales as of 25th April 2021 were included. Uptake of the first dose of (any) COVID-19 vaccine type was analyzed and is presented by sex, health  board  of  residence,  rural/urban  classification,  deprivation  quintile, and  ethnic  group</t>
  </si>
  <si>
    <t>To, highlight areas that may benefit from routine enhanced surveillance and targeted interventions.</t>
  </si>
  <si>
    <t xml:space="preserve">equitable vaccination coverage should be prioritized.  </t>
  </si>
  <si>
    <t>Pfizer-BioNTech  BNT162b2  vaccine was the first to be offered.  Due to the logistics of handling the refrigeration requirements for this vaccine, the main method of delivery for the early part of the program was via mass vaccination clinics,  with many front-line health and social care workers among the first to be vaccinated.  Vaccination coverage in care home residents and older adults increased rapidly throughout  January as the  Oxford-AstraZeneca ChAdOx1 vaccine became available, which due to better stability at 2-8 °C was more suited to smaller vaccination clinics in a  wider number of settings.</t>
  </si>
  <si>
    <t>This study included  1,256,412  individuals aged  50  years and over.  Vaccine coverage increased steadily from 8th December 2020 until mid-April 2021. Overall uptake of the first dose of  COVID-19  vaccine in this group was  92.1%.  After adjustment, the odds of being vaccinated were lower for individuals who were male, residents in the most deprived areas, residents in an urban area, and an ethnic group other than  White.  The  largest  inequality  was seen between ethnic groups, with the odds of being vaccinated 0.22 (95%CI 0.21-0.24) if in any Black ethnic group compared to any White ethnic group</t>
  </si>
  <si>
    <t>individuals aged  50  years and over.  Vaccine coverage increased steadily from 8th December 2020 until mid-April 2021. Overall uptake of the first dose of  COVID-19  vaccine in this group was  92.1%.</t>
  </si>
  <si>
    <t>Despite  adjusting  for  age,  care  home  resident  status, occupation, and  shielding  status,  adults  (over  50  years)  in  Wales  are,  so  far,  less  likely  to  be 
vaccinated if they live in a more deprived area or belong to an ethnic group other than White.</t>
  </si>
  <si>
    <t xml:space="preserve"> Ongoing monitoring of inequity in the uptake of vaccinations is required,  with better-targeted interventions and engagement with deprived and ethnic communities to improve vaccination uptake.</t>
  </si>
  <si>
    <t xml:space="preserve">vaccination uptake in the population with an unknown ethnic group is low and this is a  group that needs further investigation. Further work is needed to identify the barriers to vaccination that may be related to accessibility,  awareness, or acceptability. </t>
  </si>
  <si>
    <t>It is important to recognize that equitable access acknowledges that some population groups will need special consideration,  such as the tailored methods of invitation and access to suitable vaccination venues.</t>
  </si>
  <si>
    <t>Peters 2020</t>
  </si>
  <si>
    <t>Community Susceptibility and Resiliency to COVID-19 Across the Rural-Urban Continuum in the United States</t>
  </si>
  <si>
    <t>Peters</t>
  </si>
  <si>
    <t>3,079 counties in the conterminous United States</t>
  </si>
  <si>
    <t xml:space="preserve"> To describe the components of a COVID-19 susceptibility scale at the county level, and then assesses the health and socioeconomic resiliency of susceptible places across the rural-urban continuum</t>
  </si>
  <si>
    <t>Community Susceptibility and Resiliency to COVID-19</t>
  </si>
  <si>
    <t>An exploratory factor analysis (EFA) was used to construct the COVID-19 susceptibility scale. A multivariate general linear model also was used to estimate unconditional mean differences across a number of resiliency indicators using the Games-Howell test, which is robust to unequal group sizes and variances</t>
  </si>
  <si>
    <t>In rural areas it is essential to shelter-in-place vulnerable populations, whereas in large metropolitan areas general closure orders are needed to stop community spread. Nonmetropolitan counties, including micropolitan and rural, are more susceptible to COVID-19 than metropolitan ones</t>
  </si>
  <si>
    <t>Rural and semirural places are most vulnerable when it comes to health status, having fewer physician offices, more people with a self-care disability, and more residents without any private or public health insurance. Not only are disabled persons more susceptible to COVID-19, but infections among care providers may limit essential services to this at-risk population</t>
  </si>
  <si>
    <t>Lack of health care and social services makes rural communities particularly vulnerable. Any state or national response to the pandemic will be hindered by logistical barriers deploying health providers and supplies over a large geographic area</t>
  </si>
  <si>
    <t>There is an immediate need to assess the susceptibility of serious COVID-19 complications and a community’s socioeconomic resiliency to these complications before such cases become widespread, especially in rural areas.</t>
  </si>
  <si>
    <t>Future research should continue development of a theoretically and empirically rigorous scale measuring susceptibility to pandemics like COVID-19 to assist in rural health planning</t>
  </si>
  <si>
    <t>It is essential that each state reexamine its rural pandemic response plans to clarify lines of authority between jurisdictions, identify primary regional hospitals, stockpile needed medical supplies, and detail how health professional shortages will be addressed</t>
  </si>
  <si>
    <t>Petrie 2021</t>
  </si>
  <si>
    <t>What a Pandemic Has Taught Us About the Potential for Innovation in Rural Health: Commencing an Ethnography in Canada, the United States, Sweden, and Australia</t>
  </si>
  <si>
    <t>Petrie</t>
  </si>
  <si>
    <t xml:space="preserve">Other: Australia, Canada, Sweden and the USA </t>
  </si>
  <si>
    <t>Other, AMR,EUR,WPR</t>
  </si>
  <si>
    <t>The countries in which the studies took place and their WHO regions are as follows: 
Australia- Western Pacific 
Canada- Americas
Sweden- Europe
 USA - Americas</t>
  </si>
  <si>
    <t>To determine under what conditions local health and care services take responsibility for designing and implementing new service models that meet local needs</t>
  </si>
  <si>
    <t>Ethnographic  and  observation-based  methods</t>
  </si>
  <si>
    <t>The population is rural communities, as well as patients or healthcare users since the practitioners, students, or researchers that were part of the research group, posed as patients or healthcare users to observe and engage with the health system in the community.</t>
  </si>
  <si>
    <t>There was no direct risk group, however, since the researchers were engaging with the health system on behalf of or representing the patients in the rural communities to observe what innovative measures were designed and implemented to meet local needs the risk group would be rural patients.</t>
  </si>
  <si>
    <t>Monitoring was selected since the researchers were part of the community to monitor or observe under what conditions local health and care services take responsibility for designing and implementing new service models that meet local needs. Identify issues arising from the rapid expansion process which local systems need to consider when planning eHealth beyond the pandemic</t>
  </si>
  <si>
    <t>Members of the research team who were residents of the community or visiting the community were used to collect information. The researchers positioned themselves as service to provide a glance at what health and care services are available and what are restrictions had been implemented due to the COVID-19pandemic. 
conducting our investigations, we were guided by an impact domain framework which sought to holistically evaluate the COVID-19 response. This framework includes patient risk (continuity of care, inclusive care, accessibility), service design and innovation (empowering local service managers and communities, service integration), workforce (recruitment, retention, education and training), the technology itself (compatibility, usability), and stakeholder engagement (government agencies, private health and care providers, universities).</t>
  </si>
  <si>
    <t>Local autonomy in rural health can be compromised by structural factors such as workforce turnover, limited funding, tensions between levels of government, medico-legal concerns, lack of access to information and knowledge, latent inertia and risk aversion. In highly regulated systems it may be difficult for services to act locally to implement initiatives that have not been centrally mandated. This may particularly be the case in rural areas where services are often fragile because of difficulties in recruiting and retaining professional staff, insecure funding and a tendence by regulators to more closely monitor policy compliance among services they rarely physically visit. Discouraging local action may increase in times of crisis as regulatory agencies implement centrally managed crisis management plans.</t>
  </si>
  <si>
    <t>1. One very encouraging practice which came out of Ontario was the County Virtual Triage Assessment Center (CVTAC) was developed in an effort to redirect patients using the emergency department/hospital for things that can be provided by a family practitioner, such as prescription refills. 
2. While Nova Scotia has a smaller population, the concept of having one health information source (one website) ensures that the entire province is on the same page, in terms of response to COVID-19. It also ensures that there is up to date and clear communication from all health centres, as they all fall on the same website. This also lessens the confusion as to what is a reliable source.
3. Many had more reliable and up to date social media accounts (Facebook, Instagram and Twitter).
4. Interestingly, much of the response in the New England hospitals seemed to be on a consultation basis, with numerous clinics and hospitals stepping up their public health footprint during the COVID-19 pandemic. They offered information broadly on how to avoid the virus, but one site also offered information which would be unique to that site's context—namely, how to reopen small business again safely and successfully, following government mandates and health outlines. This tailoring to community concerns is a positive outcome seen in the other countries analyzed, where at their best rural health centers become resources for things other than strictly health guidelines. Becoming trusted centers of information for things such as small business protocols was a positive reinforcement of the beneficial standing most of these centers have in their communities.
5. Another positive of the United States rural COVID-19 response was the focus on mental health. Like other health services, much of the mental health programming was transitioned into a telehealth or eHealth medium at the onset of the COVID-19 pandemic. There was however a conscious effort, as evidenced by resources online and through social media content, in reaching out to patients regarding their mental health and ensuring that they knew their options.
6. There were also cases of local services delivering public health messages in novel ways (through musical performance, for example) which increased the reach of information. This was particularly important for mental health related issues.
7. We also saw an increase in whole-of-family services, the most notable being scheduling influenza vaccines for the whole family at once rather than one person at a time. Often, this was done on a “drive-through” basis with clinic car parks and public spaces becoming temporary consulting rooms.
8. There were some signs of breaking down of barriers between municipal and provincial services. In one case at least, provincial staff were redeployed to municipal-run aged care facilities rather than the municipality being forced to acquire increased debt to bring in “emergency” staff from outside the region.</t>
  </si>
  <si>
    <t>Long persistent barriers to employing eHealth such as provider and user reluctance, regulatory and financial structures, concernsabout quality of video and audio links and so on were swept aside as if by magic. 
While health centers benefitted from uniform messaging across sites, individual physician offices or webpages did not update their information regularly. Most sites were out of date, and those which were current did not provide any specific information for their context, and instead referred patients to the larger Nova Scotia web page for health centers.
2. In Ontario each health centre has their own individual website (much like each individual family physician office in rural Nova Scotia). This was a problem in Ontario as health center websites are more prominent and were consulted more frequently for information. Many of the websites being looked at in the vignettes, were dated and unreliable, with no current information on COVID-19.  
3. There were also instances of social media accounts for the health centres that were run by members of the public, not associated professionally with the health centre. While most of these accounts were run in good faith, there is of course the possibility that these accounts could post information to craft a narrative of disinformation, which existed during the pandemic if not monitored by an official source. This makes for a more difficult search to find information, leading people to call or go to centres to find out more information. Or avoid centres even if they are sick, due to the unknown measure put in place to protect those without symptoms of COVID-19.
4.  Parts of the system were left unstaffed, or staffed by unqualified personnel. This was particularly difficult in municipalities which had previously invested heavily in supporting in-home aged care through frequent home visits by district nurses and others.</t>
  </si>
  <si>
    <t>In all countries, there are regular debates between levels of government about health care funding and responsibilities and concerns about lack of coordination between levels of government (and government and private providers) that lead to duplication of services and substantial service gaps</t>
  </si>
  <si>
    <t>Future research has to consider the following.There needs to be a high level of familiarity and knowledge of local environments. There needs to be creativity in how limited resources can be managed and adapted, including using new technologies</t>
  </si>
  <si>
    <t>It has  been shown  the  potential  for  innovation in  rural  communities  and  in  rural  health  and  care systems.  Rural  health  and  care  systems  can  be  loci of  adaptation  and  innovation  given  the  appropriate mix   of   local   autonomy,   strong   service-community connections,  high  absorptive  capacity,  and  evidence  of organizational antifragility</t>
  </si>
  <si>
    <t>Phenicie 2021</t>
  </si>
  <si>
    <t>Patient Satisfaction with Telehealth During COVID-19: Experience in a Rural County on the United States-Mexico Border</t>
  </si>
  <si>
    <t>Patient Satisfaction with Telehealth During COVID-19: Experience in a Rural County on the United States–Mexico Border</t>
  </si>
  <si>
    <t>Phenicie</t>
  </si>
  <si>
    <t>Rural Arizona</t>
  </si>
  <si>
    <t>To analyze patient satisfaction with telehealth in a rural county on the United States–Mexico border after rapid expansion of telehealth services during the COVID-19 pandemic.It is important to determine if telehealth is culturally and logistically acceptable to rural and border patients.</t>
  </si>
  <si>
    <t>phone surveys with 562 patients between June and August 2020</t>
  </si>
  <si>
    <t>Hispanic families, including Mexican families living on the US-Mexico border, who experience barriers to access to health care an worse health outcomes</t>
  </si>
  <si>
    <t>Telehealth visits, also known as telemedicine visits, are defined by the Health Resources and Services Administration(HRSA) as ‘‘.the use of telecommunications and informationtechnologies to support long distance clinical health care, patient and professional health-related education, public health, and health administration.’</t>
  </si>
  <si>
    <t>Patients were overall satisfied with telehealth (87%) and believed the quality of care was just as good as or better than in-person appointments (88%). Many would be willing to try telehealth in the future (54%)</t>
  </si>
  <si>
    <t>Distance/convenience (odds ratio [OR]=5.01, 95% confidence interval [CI] 2.80–8.97), ease of scheduling (OR=3.82, 95%CI 1.30–11.21), and protection from potential exposure to coronavirus (OR=3.01, 95% CI 1.57–5.75) were all strongly predictive of overall satisfaction score</t>
  </si>
  <si>
    <t>Adults within the 35–54 (OR=0.29, 95% CI 0.10–0.81) and 55+(OR=0.37, 95% CI 0.14–0.95) age groups were overall less satisfied with telehealth compared with younger adults 18–34 years. Underlying health conditions and primary language were not correlated with satisfaction in using telehealth.</t>
  </si>
  <si>
    <t>Future research on patient satisfaction with telehealth in rural and underserved populationsis encouraged to include different health centers in multiple different settings and with a variety of telehealth system.</t>
  </si>
  <si>
    <t>Telehealth may be an effective tool for over-coming barriers and providing rural patients with access tohealth care without compromising patient satisfaction</t>
  </si>
  <si>
    <t>Pierce 2021</t>
  </si>
  <si>
    <t>The COVID-19 Telepsychology Revolution: A National Study of Pandemic-Based Changes in U.S. Mental Health Care Delivery</t>
  </si>
  <si>
    <t>Pierce</t>
  </si>
  <si>
    <t>To document the magnitude of the effect of COVID-19 on mental health care delivery   by examining  (a)  the  amount  of  psychologists’  telepsychology  use  before  the  COVID-19 pandemic, during the pandemic, and anticipated use after the pandemic; as well as (b) the demographic, training, policy, and clinical practice predictors of these changes</t>
  </si>
  <si>
    <t>national  sample  of  2,619  licensed  psychologis</t>
  </si>
  <si>
    <t>Telepsychology</t>
  </si>
  <si>
    <t>Prior to the COVID-19 pandemic, psychologists performed 7.07%of  their  clinical  work  with  telepsychology,  which  increased  12-fold  to  85.53%  during  thepandemic, with 67.32% of psychologists conducting all of their clinical work with telepsy-chology. Psychologists projected that they would perform 34.96% of their clinical work viatelepsychology after the pandemic.</t>
  </si>
  <si>
    <t>A  larger  increase  inpercentage telepsychology use occurred in women, in psychologists who reported an increasein  telepsychology  training  and  supportive  organizational  telepsychology  policies,  and  inpsychologists  who  treated  relationship  issues,  anxiety,  and  women’s  issues</t>
  </si>
  <si>
    <t xml:space="preserve">The  lowestincreases in percentage telepsychology use were reported by psychologists working in ruralareas, treating antisocial personality disorder, performing testing and evaluation, and treatingrehabilitation populations. </t>
  </si>
  <si>
    <t>Rural psychologists or their patients may alsohave had limited access to technology required for telepsy-chology such as reliable high-speed Internet</t>
  </si>
  <si>
    <t xml:space="preserve"> ongoing research is necessary to evalu-ate  the  impact  of  these  policy  decisions  on  psychologists’service  delivery  in  order  to  ensure  that  the  mental  healthneeds of the general public are adequately m</t>
  </si>
  <si>
    <t>Porter 2021</t>
  </si>
  <si>
    <t>COVID-19 Among Workers in the Seafood Processing Industry: Implications for Prevention Measures - Alaska, March-October 2020</t>
  </si>
  <si>
    <t>COVID-19 Among Workers in the Seafood Processing Industry: Implications for Prevention Measures — Alaska, March–October 2020</t>
  </si>
  <si>
    <t>Porter</t>
  </si>
  <si>
    <t>Remote areas of Alaska</t>
  </si>
  <si>
    <t>To investigate and describe COVID-19 outbreaks in workers in the seafood processing industry to improve prevention and control strategies</t>
  </si>
  <si>
    <t>Outbreak investigation reports</t>
  </si>
  <si>
    <t>Communities; Other</t>
  </si>
  <si>
    <t>Workers in the Seafood industry</t>
  </si>
  <si>
    <t>Workers in the Seafood processing industry in Alaska</t>
  </si>
  <si>
    <t>Investigation of COVID-19 outbreaks in the seafood processing industry in Alaska</t>
  </si>
  <si>
    <t>A review of COVID-19 cases and outbreaks in this industry found that entry quarantine and testing might have reduced introduction of the virus to seafood processing facilities and vessels. The review also identified gaps in the required COVID-19 prevention strategies. Findings were used to revise requirements, which included the addition of serial testing.</t>
  </si>
  <si>
    <t>As a result of the large number of cases that occurred among workers outside entry quarantine, additional prevention measures were developed to further reduce risk (Table 2). These were reflected in revised requirements implemented in November 2020 (5).</t>
  </si>
  <si>
    <t>During the period reviewed, 677 cases of SARS-CoV-2 infection were identified among seafood processing industry workers (Figure). Among these, 132 cases were either inde-pendent cases (i.e., did not result in transmission to another person) during entry quarantine or were part of a cluster of infections within an entry quarantine group (i.e., a group of workers living and working solely with each other). Among the remaining cases, 539 were either part of outbreaks that spread beyond an entry quarantine group or included persons outside of entry quarantine, including local workers.Persons completing entry quarantine at the processing facility in the destination community were usually housed in groups and allowed to work if they were able to maintain a distance of 6 ft or use physical barriers and per-sonal protective equipment to separate themselves from other workers outside of their quarantine group. Although persons with positive SARS-CoV-2 RT-PCR test results were removed from these groups for isolation once they were identified, transmission within the entry quarantine group occurred. Thirteen distinct outbreaks identified in onshore facilities or on vessels involved persons who had either completed entry quarantine, were in a different entry quarantine group, or who were local workers.</t>
  </si>
  <si>
    <t>Updated guidance for the industry will be needed as more is learned about how mitigation strategies might change in high-density workplaces when high vaccination coverage levels are achieved</t>
  </si>
  <si>
    <t>ccination of this essential workforce is important (6) and underway. Updated guidance for the industry will be needed as more is learned about how mitigation strategies might change in high-density workplaces when high vaccination coverage levels are achieved</t>
  </si>
  <si>
    <t>Quigley 2022</t>
  </si>
  <si>
    <t>Worker and employer experiences with COVID-19 and the California Workers' Compensation System: A review of the literature</t>
  </si>
  <si>
    <t>Worker and employer experiences with COVID-19 and the California Workers Compensation System: A review of the literature</t>
  </si>
  <si>
    <t>Quigley</t>
  </si>
  <si>
    <t>Included a few studies on rural workers during COVID-19</t>
  </si>
  <si>
    <t>To review the literature on worker experiences surrounding COVID‐19 and the WC system and any related literature regarding employer best practices.</t>
  </si>
  <si>
    <t>Health care workers (formal); Other</t>
  </si>
  <si>
    <t>Frontline health care workers and other essential workers experiences with WC</t>
  </si>
  <si>
    <t>Farmers; Other essential workers e.g police</t>
  </si>
  <si>
    <t>Essential Workers during COVID-19</t>
  </si>
  <si>
    <t>Workmans compensation for workers affected by COVID-19</t>
  </si>
  <si>
    <t>Workmans compensation for frontline health and other essential workers, including agricultural workers in rural areas</t>
  </si>
  <si>
    <t xml:space="preserve">Workmans compensation </t>
  </si>
  <si>
    <t>California implemented a policy for Workmans compensation for health care workers and other frontline workers. This study reviewed the literature to understand the context and experiences of workers and employers related to COVID-19 and the WC system.</t>
  </si>
  <si>
    <t>Forty articles were included (16 about worker experiences and 24 about employer practices). Most were not about experiences and practices related to COVID‐19 and WC. Worker studies indicated that paid sick leave reduced new COVID‐19 cases and COVID‐19 activity. Studies also found that rural agricultural and food processing workers lacked sick leave protection and faced severe housing and food insecurity.</t>
  </si>
  <si>
    <t>Studies on workplace health and safety indicated that health-care workers with access to personal protective equipment had lower stress levels.</t>
  </si>
  <si>
    <t xml:space="preserve">Studies about employer practices found that unrestricted work in high‐contact industries was associated with increased risks to at‐risk workers, and with health disparities. </t>
  </si>
  <si>
    <t>No studies examined worker COVID‐19 experiences and WC claims or benefits, job loss, retaliation, workers' medical care experiences, and return‐to‐work or leave practices.</t>
  </si>
  <si>
    <t>Further research is needed to document and understand evidence under-pinning the need for WC coverage for COVID‐19 and to evaluate the impact of the current SB 1159 bill on WC in California</t>
  </si>
  <si>
    <t>Rabunal 2020</t>
  </si>
  <si>
    <t>Usefulness of a Telemedicine Tool TELEA in the Management of the COVID-19 Pandemic</t>
  </si>
  <si>
    <t xml:space="preserve"> Rabunal</t>
  </si>
  <si>
    <t>Spain</t>
  </si>
  <si>
    <t>To communicate the usefulness and early experience with the Telemedicine Tool TELEA in the management of covid-19 pandemic among patients at risk in rural environment in Lugo in north western Spain</t>
  </si>
  <si>
    <t>Descriptive study</t>
  </si>
  <si>
    <t>Or case management of COVID-19</t>
  </si>
  <si>
    <t>Management of high risk COVID-19 patients using a telemedicine tool</t>
  </si>
  <si>
    <t>Covid-19</t>
  </si>
  <si>
    <t>TELEA is a digital platform that, in a user friendly environment, allows any patient at home (with a tablet, a personal computer, or a smart phone) to record the clinical variables defined by their physicians. And facilitates communication  by uploading clinical info and making contact via phone, video or email. It was adapted for the management of COVID-19 patients at home.</t>
  </si>
  <si>
    <t>Our results show that with appropriate selection,  a  subgroup  of  high-riskCOVID-19 patients can be managed by telemedicine, which is likely to avoid emergency room visits and hospital ad-missions. We believe that this proactive follow-up program has had a significant impact on the pandemic situation in our area, avoiding the need of the patients to come to the primary care and emergency services and decreasing the burden on those health resources.</t>
  </si>
  <si>
    <t>Of 727 COVID-19 patients , 546 were evaluated for follow-up, of which 275 were enrolled in the program and 247 were referred to primary care. Of  the  patients  followed through the TELEA tool, 22 (8.03%) required admission. In 14 cases, admission was prescheduled by the responsible physician, whereas in 8 cases, the patient alerted the emergency services directly.</t>
  </si>
  <si>
    <t>Small sample, no controls.</t>
  </si>
  <si>
    <t>Telemedicine seems to be a useful and easy-to-implement and apply tool for the control of high-risk patients with COVID-19 who do not meet criteria for hospital admission</t>
  </si>
  <si>
    <t>Ragasa 2021</t>
  </si>
  <si>
    <t>Can nutrition education mitigate the impacts of COVID‐19 on dietary quality? Cluster‐randomised controlled trial evidence in Myanmar's Central Dry Zone</t>
  </si>
  <si>
    <t>Can nutrition education mitigate the impacts of COVID-19 on dietary quality? Cluster-randomized controlled trial evidence in Myanmar's Central Dry Zone</t>
  </si>
  <si>
    <t>Ragasa</t>
  </si>
  <si>
    <t xml:space="preserve">Myanmar </t>
  </si>
  <si>
    <t>To evaluate the immediate impact of nutrition and gender behavior change communication on dietary quality in rural communities in Myanmar and assess whether the communication helped mitigate the effect of the COVID-19 crisis on dietary quality</t>
  </si>
  <si>
    <t>Cluster-randomised controlled trial</t>
  </si>
  <si>
    <t>12.Social Determinants of Health</t>
  </si>
  <si>
    <t xml:space="preserve">nutrition and gender behavior change communication on dietary quality in rural communities in Myanmar </t>
  </si>
  <si>
    <t xml:space="preserve">behavior change communication on dietary quality. Nutrition messaging can complement cash transfer programs and assist with countering declines in dietary quality that would be expected from negative shocks to supply chains and incomes. </t>
  </si>
  <si>
    <t>The intervention was a BCC on gender and nutrition implemented in June, July, and October 2020. To minimize the risk of contamination, we adopted a cluster-randomized controlled trial in which the 30 relatively homogeneous sample villages are the clusters. We anticipate minimal differences across villages, strong information spill-over within each village, and minimal spillover across villages, justifying clustering and randomization at the village level. We used a computer program (Stata) to select villages and to randomly assign 15 villages into the treatment group  (those receiving the  BCC)  and15 villages into the control group (those not receiving the BCC). In each village, 29–32 households were randomly selected for the survey. In total, at baseline, there were 453 treatment households (those receiving BCC) and 465 control households (those not receiving BCC</t>
  </si>
  <si>
    <t>Adding simple nutrition and gender messaging to social protection programs during COVID-19 can improve dietary quality among women, especially in areas where health and nutrition practices and dietary diversity are low at the baseline</t>
  </si>
  <si>
    <t>immediate impacts of the behavioral change communication indicate an improvement in women's dietary diversity scores by half a food group out of 10. Results indicate that 6% fewer sample women were likely to have consumed inadequately diverse diets.</t>
  </si>
  <si>
    <t>relying solely on mobile nutrition messaging was not possible because of the lack of phone ownership or non-functional phone numbers for about 39% of the baseline survey household</t>
  </si>
  <si>
    <t>Further evaluation is needed to determine whether the immediate impacts of the behavioral change communication are sustained over time</t>
  </si>
  <si>
    <t>Rahman 2021</t>
  </si>
  <si>
    <t>Challenges in Preventive Practices and Risk Communication towards COVID-19: A Cross-Sectional Study in Bangladesh</t>
  </si>
  <si>
    <t>Rahman</t>
  </si>
  <si>
    <t>to identify the challenges of COVID-19 preventive practices and risk communications and associated factors among Bangladeshi adults.</t>
  </si>
  <si>
    <t>A multiple logistic regression analysis was used to explore the relationship between the sociodemographic characteristics of respondents and their likelihood of experiencing difficulties in pursuing preventive practices for Covid 19</t>
  </si>
  <si>
    <t>Around 11% of respondents reported having some form of physical disability.</t>
  </si>
  <si>
    <t>to identify the challenges to COVID-19preventive practices</t>
  </si>
  <si>
    <t>Descriptive data analysis was conducted to highlight the challenges for preventive practices and risk communications for COVID-19. Multiple logistic regression analysis was used to determine the sociodemographic groups vulnerable to these challenges</t>
  </si>
  <si>
    <t>Lack of availability of protective equipment (44.4%), crowded living situations/workspaces (36.8%), inadequate information on the proper use of protective measures (21.9%), inadequate handwashing and sanitation facilities(17.6%), and negative influences on family/friends (17.4%) were identified as barriers to COVID-19 preventive practices.  It was also found that males, rural residents respondents with a low level of education:  no schooling vs.higher secondary, primary vs.higher secondary, respondents engaged in agricultural, laboring, and domestic works, and people with disabilities were all likely to have difficulty in practicing effective COVID-19 protective behaviors. Respondents’ education and occupation were significant predictors of inadequate understanding ofCOVID-19 risk communications and were identified as a problem among 17.4% of the respondents.</t>
  </si>
  <si>
    <t>Education and occupation were significantly associated with the level of understanding of COVID-19 information among respondents. Almost all (98.8%) of respondents said they had been exposed to various COVID-19awareness campaigns, including information via electronic, print, and social media, community distribution of leaflets, miking, and information from health workers or community leaders</t>
  </si>
  <si>
    <t>A substantial percentage of Bangladeshi adults have difficulty practicing COVID-19 protective behaviours and have poor comprehension of risk communications, particularly in rural areas and among those with low education.</t>
  </si>
  <si>
    <t>Inadequate information regarding the proper use of protective measures was a critical challenge in both preventive practices and risk communications for COVID-19. Therefore, strengthening the ‘how to’ component of risk communication campaigns is recommended while advocating for COVID-19 protective behaviors.</t>
  </si>
  <si>
    <t>Future exploratory research can look in-depth at the causes of challenges and barriers in COVID-19 preventive practices and risk communications among various sociodemographic groups and how these factors influence the transmission of COVID-19 among them. Further research with a more inclusive approach could also explore these challenges among marginalized communities in Bangladesh. Moreover, building on the evidence from this study, future research may investigate how to mitigate these challenges and barriers through developing intervention strategies</t>
  </si>
  <si>
    <t>This research can aid policymakers in developing tailored COVID-19 risk communications and mitigation strategies to help prevent future waves of the pandemic.</t>
  </si>
  <si>
    <t>Rainsford 2022</t>
  </si>
  <si>
    <t>Effectiveness of telehealth palliative care Needs Rounds in rural residential aged care during the COVID‐19 pandemic: A hybrid effectiveness‐implementation study</t>
  </si>
  <si>
    <t>Effectiveness of telehealth palliative care Needs Rounds in rural residential aged care during the COVID-19 pandemic: A hybrid effectiveness-implementation study</t>
  </si>
  <si>
    <t>Rainsford</t>
  </si>
  <si>
    <t>Three RAC facilities in the rural Snowy-Monaro region of NSW, Australia</t>
  </si>
  <si>
    <t>The aim was to test whether telehealth is an acceptable and useful option to facilitate palliative care Needs Rounds triage meetings in rural RAC.</t>
  </si>
  <si>
    <t>Qualitative and quantitative research - staff survey and interviews</t>
  </si>
  <si>
    <t>Effectiveness of telehealth palliative care Needs Rounds in rural residential aged care during the COVID-19 pandemic</t>
  </si>
  <si>
    <t>Monthly Needs Rounds, led by a palliative medicine physician (SR) and attended by RAC staff (described elsewhere),2,3 were adapted for delivery via online video-conference using Zoom. Individual summaries and action plans were completed by the physician and emailed to the facility.</t>
  </si>
  <si>
    <t>While face-to-face meetings were preferred, video conferencing was readily implemented and an acceptable compromise; telephone was a suitablebackup.Telehealth proved to be an effective platform 18 to continue Needs Rounds in existing sites and initiate them in new ones. Telehealth Needs Rounds were useful in facilitating end-of- life care planning</t>
  </si>
  <si>
    <t>Telehealth delivery was as effec-tive as face-to-face modes, in terms of numbers of attendees and residents discussed, and completion of end-of-life care plan</t>
  </si>
  <si>
    <t>Telehealth required access to compatible equipment,‘ My computer screens don't have the camera’ (RN01-Site2),and a stable Internet connection. Frequent‘ dropouts’ and ‘timelags’ were frustrating.</t>
  </si>
  <si>
    <t>Larger multi-centre rural studies on the use of telehealth in RACare also encouraged</t>
  </si>
  <si>
    <t>The acceptance of, and satisfaction with telehealth reportedby the RAC staff in this study, is consistent with the findings of a recent literature review.22 However, the success and sustainability of telehealth are dependent on reliable and secure equipment and connectivity, commitment by the clini-cian and RAC staff to support telehealth and flexibility especially during system failure</t>
  </si>
  <si>
    <t>Rakotonanahary 2021</t>
  </si>
  <si>
    <t>Integrating Health Systems and Science to Respond to COVID-19 in a Model District of Rural Madagascar</t>
  </si>
  <si>
    <t>Integrating health systems and science to respond to COvid-19 in a model district of rural Madagascar</t>
  </si>
  <si>
    <t>Rakotonanahary</t>
  </si>
  <si>
    <t xml:space="preserve">Madagascar </t>
  </si>
  <si>
    <t>To describe an integrated response to COVID-19 in a rural district</t>
  </si>
  <si>
    <t>The district response focused on 1) preparing the community and delaying disease introduction; 2) bolstering the health system response; 3) expanding testing and lab capacity; 4) information systems, surveillance and modelling.</t>
  </si>
  <si>
    <t>Developing and implementing an integrated health systems response to COVID-19 in a rural district.  In rural Ifanadiana District, COVID-19 management focused on integrated community preparedness, improvements to clinical infrastructure and processes, infection prevention, increased testing capacity, clinical care, and support for patients. These activities were designed to both ensure quality care for patients and reduce viral transmission.</t>
  </si>
  <si>
    <t>Our platform shows the potential of having built-in epidemiological and health data systems, and that such efforts can be done in combination with government and non-governmental partnership, but these efforts  also  reveal  complex  challenges  even  in  the  best of circumstances.</t>
  </si>
  <si>
    <t>District-wide COVID-19 preparedness activities began with multisectoral planning committees before the disease was first diagnosed in the district.
Several NPIs, including use of face masks, hand-washing,social distancing, and other barrier measures were implementedin the district to prevent and mitigate disease transmission.Community sensitization was carried out via radio and specialinformational programs broadcast by local radio stations,posters, and videos at primary care health centers and thedistrict hospital. Additionally, sensitization campaigns werecarried out in five communes via community education sessionsand door-to-door visits by health promotion staff (Figure 3).Education sessions on COVID-19 prevention and detection ofsymptoms were conducted on market days and at schoolsFor COVID-19, we collect data from a range of sources—no single one of which adequately captures the disease dynamics that are changing over space and time (Figure 4). Broadly, the main classes of quantitative dataare from: (1) patients within the health system (e.g., healthmanagement information systems and patient diagnoses); (2)general population outside of the health system (e.g., householdsurveys that include biomarkers); and (3) the environment(e.g., environmental sampling and geographic informationsystems). These quantitative data are triangulated with other information sources: anecdotal reporting and programmatic updates from front line health workers, quantitative data on other indicators of the health system (availability of tests, health system utilization, geography, stock outs, and dynamics of other infections/health services), and analytical methods including mathematical modeling that are all material for assessingCOVID-19 epidemiology. Such methods of combining complex data sources at different spatial and temporal scales for projecting dynamics of malaria (“nowcasting”) have been recently employed for Ifanadiana District. One of the most important initiatives is a seroprevalence study, initiated in April 2021, which has been integrated into a pre-existing longitudinal cohort study designed to track general population health conditions (mortality rates, vaccine uptake, and access to care).
An RT-PCR machine was procured to allow for middle to high throughput molecular confirmation of COVID-19. The lab has been outfitted withneeded equipment, reagents, and staff trained in accordancewith MoPH protocols. The lab, launched in May 2021, following international procurement challenges, increases testing capacity not only for Ifanadiana District, but also for the region, extending access to vital diagnostic services for the rural population. The district hospital was reorganized to prepare for a surge ofseverely ill patients who might require isolation and/or oxygen</t>
  </si>
  <si>
    <t>What  explains  the  enormous  heterogeneity  in  disease outcomes within countries and around the world? Biological factors, such as age and pre-existing conditions are clearly important, as are social determinants such as race and income.However, the impacts of COVID-19 on low-income countries, particularly those in the WHO African Region, are reportedly lower  than  high-income  countries.  This  paradox  suggests fundamentally different epidemiology, management, or rates of testing and reporting, with enormous implications for managing COVID-19 and preparing for future pandemics.</t>
  </si>
  <si>
    <t>Point estimates of seroprevalence a year after introduction of the virus will provide a strong indication of the attack rate of COVID-19 in rural Madagascar. When combined with spatiotemporal data from patient diagnostics and mathematical modeling, this can be directly used for estimating effects of disease control strategies (i.e., vaccines) over time</t>
  </si>
  <si>
    <t>Rao 2021</t>
  </si>
  <si>
    <t>Pandemic response in pluralistic health systems: a cross-sectional study of COVID-19 knowledge and practices among informal and formal primary care providers in Bihar, India</t>
  </si>
  <si>
    <t>Rao</t>
  </si>
  <si>
    <t>To assesses COVID-19 knowledge and case management of informal providers (IPs), trained practitioners of Ayurveda, Yoga and Naturopathy, Unani, Siddha and Homeopathy (AYUSH) and Bachelor of Medicine, Bachelor of Surgery (MBBS) medical doctors providing primary care services in rural Bihar, India.</t>
  </si>
  <si>
    <t>This was a cross-sectional study of primary care providers conducted via telephone between 1 and 15 July 2020</t>
  </si>
  <si>
    <t>452 IPs, 57 AYUSH practitioners and 38 doctors (including 23 government doctors) were interviewed from a census of 1138 primary care providers used by community members that could be reached by telephone</t>
  </si>
  <si>
    <t>Rural primary healthcare providers</t>
  </si>
  <si>
    <t>The questionnaire looked at source of COVID-19 information,  knowledge on COVID-19 spread, symptoms and methods for prevention</t>
  </si>
  <si>
    <t>This is the first large-scale survey to document informal providers’ and other private primary care providers’ COVID-19 knowledge, and case management practices in India.</t>
  </si>
  <si>
    <t>Providers were interviewed using a structured questionnaire with choice-based answers to gather information on (1) change in patient care seeking, (2) source of COVID-19 information, (3) knowledge on COVID-19 spread, symptoms and methods for prevention and (4) clinical management of COVID-19</t>
  </si>
  <si>
    <t>Our study finds that rural primary care providers had generally poor (stated) compliance with recommended case management practices for COVID-19. Their stated actions when presented with a suspected COVID-19 case, such as advising the patient to wear a mask, getting a COVID-19 test, prescribing fever medication, monitoring the patient for complications, asking patients about risk factors and advising isolation were generally not practiced by IPs and more importantly, not by formal providers, as the onus is on the formally trained.
 In fact, only a small minority of primary care providers stated that they would do all these recommended practices. This points to the poor COVID-19 case management practices among formally trained providers and IPs alike. AYUSH and MBBS doctors, from both public and private facilities, did not perform significantly better than IPs. 
The observation that IPs (or AYUSH providers) do not differ significantly from MBBS doctors in their stated practices confirms similarities in quality of care that have been reported in other studies.
Findings from our study are likely generalisable to other rural contexts in resource limited states in India</t>
  </si>
  <si>
    <t>1. Most medical doctors in the government system reported receiving information on COVID-19 directly from government sources.
2. Despite the lack of government engagement, IPs and other primary care providers were remark-ably well informed of certain COVID-19 symptoms and preventive measures. Importantly, this finding highlights the importance and responsibility of popular media sources in providing public health messaging to rural clinical providers.</t>
  </si>
  <si>
    <t>First, the high level of non-responses (55%), while common in telephone surveys, raises concerns about selection bias due to providers with certain characteristics not participating. There is some evidence for this—for example, among MBBS doctors there appears to be a higher non-response among public (75%) compared with private sector (46%) providers. If this non-response is related to the competency of respondents, that is, more competent doctors did not participate, then our estimates of compliance with quality actions would be biased in the negative direction. However, studies report that in physician surveys, the extent of bias due to non-response is likely minimal because physicians are quite homogeneous as a group in terms of knowledge and training, and variations that are present between them are unlikely to be associated with their likelihood of responding.
A second concern relates to the assessment of COVID-19 case management; which is based on what respondents said they would do. For one, reported actions could differ from what providers actually do in practice. Studies that have examined differences in knowledge and practice have found significant gaps, particularly among more knowledgeable providers.37 38 While it is difficult to judge how well provider-stated intentions are reflected in practice, these stated actions can be viewed as an upper limit of what they might do in practice.</t>
  </si>
  <si>
    <t>In low-income and middle-income countries (LMICs) like India which have a large presence of informal providers in the health workforce, rural COVID-19 suspects will likely first visit an informal provider; as such, study findings have important implications for pandemic control strategies in LMICs. This study is based on telephonic survey of primary care providers in Bihar and their stated practices may not fully reflect what they actually do in practice.</t>
  </si>
  <si>
    <t>Further studies needed to address the lack of contact (or training) that IPs and other private primary care providers had with government or civil society agencies.</t>
  </si>
  <si>
    <t>Recommendations: 
1. The importance of referral to clinics and testing sites could be further emphasised to better understand the local impact of the pandemic. While the frequency of referral between IPs and formal providers largely relies on established relationships and incentive structures, referral for COVID-19 testing could be an opportunity to strengthen linkages between the informal and formal sector.
2. Providing information to IPs (and other private providers) on COVID-19, its prevention and where testing centres are located can help improve community knowledge on preventive practices and management of suspected cases. Since IPs are embedded in local communities, they are an invaluable resource for contact tracing and sharing public health messaging on COVID-19 to rural communities.</t>
  </si>
  <si>
    <t>Telegenetics: The experience of an Indian center (Centre for Human Genetics) during the COVID-19 pandemic</t>
  </si>
  <si>
    <t>Patients from urban and rural districts of Karnataka and neighboring states received telegenetic consultation</t>
  </si>
  <si>
    <t>To describe the experience of providing telegenetic services and highlighting some and advantages and challenges</t>
  </si>
  <si>
    <t>Qualitative observational study because the doctors and counselors describe their  teleconsultation experience of the  families with genetic disorders</t>
  </si>
  <si>
    <t>Patients from urban and rural districts of Karnataka and neighboring states received telegenetic consultation. Around 80% were from the state of Karnataka (67 million population) (Karnataka Population 2011, 2020) and 20% from other states</t>
  </si>
  <si>
    <t xml:space="preserve">Five hundred thirty-nine families with genetic disorders had telegenetics consultation over an eight-month period in their own homes. </t>
  </si>
  <si>
    <t>Genetics</t>
  </si>
  <si>
    <t>Teleconsultations were used for families with genetic disorders</t>
  </si>
  <si>
    <t>all families were contacted via telephone by a genetic counselor for an introduction, obtaining a family history and clinical details (clinical, operative, or other medical records). Instructions to connect by ZOOM were sent by e-mail to the family. The second contact by ZOOM, with the clinical geneticist and the counselor, was scheduled within the next day or two.</t>
  </si>
  <si>
    <t>539 families with genetic disorders had teleconsultations over 8/12. 
The majority of consultations over ZOOM and sup-ported by e-mail were deemed successful (87.3%). Quicker appoint-ments, decreased travel cost and time, widely available free Internet with a good bandwidth enabling clear communication and test sam-pling at or near home may have contributed to client satisfaction.</t>
  </si>
  <si>
    <t>The majority of referred families reported satisfaction in being able to be seen in their home environment.
Most individuals referred to our center were able to successfully consult online, irrespective of socioeconomic status or geographical location.Payments for both teleconsultation and the cost of genetic tests were made through digital transaction por-tals (Unified Payment Interface and net banking). [UPI: 1.32 billion people use UPI portals in India] (Verma,2020). This enabled seamless documentation and sharing of receipts between the clinic and the testing laboratories, both often located within the same institution.</t>
  </si>
  <si>
    <t>eleconsultation at or around the home reduces privacy for the family member concerned. Because many families continue to live as joint families with numerous members in small homes.nspite of overall satisfaction with the virtual consultation, around 74% indicated a preference for a face-to-face consultation.Since clinic summaries and genetic test results are sent via public websites that are not usually encrypted, issues of confidentiality may arise.</t>
  </si>
  <si>
    <t>The services provided included diagnosis based on clinical features, testing followed by genetic counseling, advice on management, and treatment. Both new and follow-up cases received a consultation with repeat appointments finding it easier to connect. While there were obvious advantages to the patient in obtaining telegenetic services, attention is also drawn to a few challenges that we encountered. We believe that telegenetics can be a viable alternative to in-person con-sultation even in the absence of an epidemic situation.</t>
  </si>
  <si>
    <t>Rebmann 2021</t>
  </si>
  <si>
    <t>Rural infection preventionists' experiences during the COVID-19 pandemic: Findings from focus groups conducted with association of professionals in infection control &amp; epidemiology (APIC) members</t>
  </si>
  <si>
    <t>Rural infection preventionists’ experiences during the COVID-19 pandemic: Findings from focus groups conducted with association of professionals in infection control &amp; epidemiology (APIC) members</t>
  </si>
  <si>
    <t>Rebmann</t>
  </si>
  <si>
    <t>To evaluate rural IPs’ experiences and challenges during the first 9 months of the COVID-19 pandemic</t>
  </si>
  <si>
    <t>Focus groups with IP members</t>
  </si>
  <si>
    <t>38 infection preventionist (IP) members from across the United States.</t>
  </si>
  <si>
    <t>In all, 38 IPs who work at a critical access hospital or a healthcare facility in a rural location partici-pated. Major challenges identified by IPs in this study included addressing the lack of access to personal pro-tective equipment (PPE), overwhelming workloads caused by the pandemic and multiple roles/responsibilities, inaccurate social media messages, and generalized disbelief and disregard about the pan-demic among rural community members</t>
  </si>
  <si>
    <t>In this study, rural IPs reported that creative approaches and community support prevented their facility from running completely out of PPE; masks, face shields, and even PAPRs were reported to be some of the community-produced PPE provided to their healthcare facilities</t>
  </si>
  <si>
    <t>This study, conducted across diverse healthcare settings, found that IPs practicing in rural regions during the pandemic faced unique challenges not experienced by IPs working in suburban or urban settings. One of the unique challenges identified by rural IPs was the lack of trust and disbelief about the COVID-19 pandemic and its impact on communities. Several participants reported various levels of willingness to comply with screening and universal masking pro-tocols from healthcare facility patients and visitors, with some IPs reporting verbal confrontations, claims that the pandemic was a manufactured hoax, and even physical violence against healthcare personnel resulting in security and law enforcement intervention.A widely reported challenge identified by the rural IPs in this study was a lack of access to PPE, which may have put healthcare personnel at risk of exposure. In this study, over one-third of rural IPs reported depletion of some PPE during the pandemic, with shortages of N95s and isolation gowns being reported most often.</t>
  </si>
  <si>
    <t>The unique reciprocal relationship between IPs and their community was found to create challenges during the pandemic, but also served asprimary source of support for the IPs. Community support can include both emotional support as well as creative solutions for PPE shortages; these relationships should be leveraged to benefit both IPs and healthcare settings, which aids in overall community resilience.</t>
  </si>
  <si>
    <t>Reece 2021</t>
  </si>
  <si>
    <t>Use of Virtually Facilitated Simulation to Improve COVID-19 Preparedness in Rural and Remote Canada</t>
  </si>
  <si>
    <t>Use of Virtually Facilitated Simulation to Improve COVID-19 Preparedness 
in Rural and Remote Canada</t>
  </si>
  <si>
    <t>Reece</t>
  </si>
  <si>
    <t>Rural and remote communities in Alberta</t>
  </si>
  <si>
    <t>To describe the VFS program for addressing COVID-19 preparedness in geographically isolated RRC, to highlight specific quality improvement outcomes of VFS, and to encourage replication 
by other rural simulationists. The three primary objectives of VFS were to decrease rates of personal protective equipment(PPE)breaches, to practice, protected airway management strategies, and to test local healthcare processes specific to a protected intubation.</t>
  </si>
  <si>
    <t>Quantitative and qualitative elements: Two measures were used to capture data in this quality improvement project. First, real time observation and video review were used to capture quantitative data through a standardized observational tool (Appendix E).The following PPE breaches were counted and categorized: mask/face touch, goggle/face shield touch, gown breach, and hand hygiene breach. Teams were evaluated for including all of the following BVM adjuvants: PEEP valve, viral filter, CO2detector, and in line suction. Second, post session self-reported participant electronic surveys were used to collect demographic data and self-reported outcome measures related toCOVID-19 preparedness</t>
  </si>
  <si>
    <t>The demographics of the participants captured a wide range of professions including nurses, physicians, respiratory therapists, 
paramedics, healthcare aids, and 
students from multiple professions in RRC</t>
  </si>
  <si>
    <t>VFS utilisation to improve Covid-19 prepared in RRC</t>
  </si>
  <si>
    <t>V</t>
  </si>
  <si>
    <t>FS focus were  to deliver SBE to frontline healthcare providers in geographically isolated RRC to improve covid-19 preparedness.</t>
  </si>
  <si>
    <t>The Alberta Health Services’ Provincial SimulationProgram(eSIM) is Canada’s largest simulation program. The eSIM mobile simulation program  specializes in delivering simulation-based education(SBE) to rural and remote communities(RRC). During the COVID-19 pandemic, a quality improvement project involving rapid cycle in situ virtually facilitated simulation (VFS)forCOVID-19 airway management and health systems preparedness in RRC was successfully implemented. Between April24 and July31 ,2020, a team of six rural simulationists (four nurses and two physicians) provided 24 VFS sessions with virtual debriefing to 200 healthcare providers distributed across 11 RRC in Alberta and the Northwest Territories, covering a geographic area of approximately. 169,028 km</t>
  </si>
  <si>
    <t>VFS reduced the number of. PPE breaches, provided rapid knowledge translation, and addressed health systems process issues rapidly during the COVID-19 pandemic.Most participants reported that VFS is non inferior to in-person facilitated SBE with some even preferring VFS.</t>
  </si>
  <si>
    <t>With VFS, experts from multiple professions are able to rapidly converge on a sin-gle RRC to cofacilitate from multiple different locations. The success of the VFS program is in part due to the emphasis on peer-to-peer coaching(Chengetal.,2017) where support is provided by experienced fellow rural and remote health care providers who understand the practicalities of practicing in a low resource setting.TheVFS pro-gram also has the added benefit off lexibility. Rapid cycles have been run anywhere from one day to one month apart with content experts in anesthesiology, transport medicine, and critica lcaremedicine, based on availability and site-specific needs. Further-more, VFS was able to reach an unprecedented number of geographically-isolated communities distributed throughout the province in a relatively short period of time.</t>
  </si>
  <si>
    <t>thenewplatformmayposeanaddi-tionalchallengetomaintainingparticipantpsychologicalsafety,especiallyfordebriefingcriticalincidents,debrief-inginthepresenceofmanyvirtualobservers,orunantic-ipateddifficultdebriefingsituations.Thissentimentmayhavecontributedtothe13.9%ofsurveyrespondentswhoreportedthatVFSwasinferiortoin-personfacilitatedsim-ulationAnotherlimitationofVFSisthefacil-itator’sdecreasedabilitytoreadnonverbalcues,ormissingnonverbalcuesoccurringoutofcameraview.Thislimita-tionhasbeenpartiallymitigatedbyusingmultiplecamerastocapturedifferentviews,increasingthenumberofvirtualfacilitatorstomonitorthedifferentviews,anddesignatinganin-personcofacilitatortomanagethetechnology</t>
  </si>
  <si>
    <t>Reinders 2020</t>
  </si>
  <si>
    <t>Indigenous communities' responses to the COVID-19 pandemic and consequences for maternal and neonatal health in remote Peruvian Amazon: a qualitative study based on routine programme supervision</t>
  </si>
  <si>
    <t>Indigenous communities’ responses to the COVID-19 pandemic and consequences for maternal and neonatal health in remote Peruvian Amazon: a qualitative study based on routine programme supervision</t>
  </si>
  <si>
    <t>Reinders</t>
  </si>
  <si>
    <t>Peru</t>
  </si>
  <si>
    <t>Peruvian Amazon</t>
  </si>
  <si>
    <t>Loreto is located in the north Amazon jungle of Peru. Half of its population is concentrated in the capital (Iquitos) and about a third live in remote rural areas along the extensive Amazon river systems</t>
  </si>
  <si>
    <t>To explore indigenous communities responses to the COVID-19 pandemic and its consequences for maternal and neonatal health (MNH) care in the Peruvian Amazon.</t>
  </si>
  <si>
    <t>In this qualitative study we analysed data collected through routine programme supervision—an approach with methodological shortcomings in comparison to traditional qualitative study designs.</t>
  </si>
  <si>
    <t>Communities; Informal health care workers (e.g CHW)</t>
  </si>
  <si>
    <t>Mamás del Río is a community-based, MNH programme with comprehensive supervision covering monthly meetings with community health workers (CHW), community leaders and health facilities.</t>
  </si>
  <si>
    <t>Indigineous communities or remote  islands; Older people; Women</t>
  </si>
  <si>
    <t xml:space="preserve">Points to claim cash incentives from social programmes need to be implemented in rural areas, or the claiming process needs flexibility to avoid exposing risk groups, as it was seen with the elderly who had no alternative as to claim their pension in person. </t>
  </si>
  <si>
    <t>The Peruvian government was one of the first in Latin America to declare a national emergency and measures taken were among the strictest worldwide. From mid-March 2020, lockdown measures included immediate closure of all borders, a police and military-enforced home isolation, prohibition of non-essential business and domestic travel, a night curfew and school closures.
In early April, mask use in public became mandatory, and testing capacity was drastically increased. While Peru has one of the highest testing rates in Latin America, mostly IgM/IgG antibody tests are employed that have limited value to detect acute infections. Economic support covered initially urban households and was subsequently extended to rural households. 
Mounting economic pressure led to reactivation of the economy and gradual easing from May onwards, with home isolation officially lifted in most regions of Peru by early July. Despite these measures, incidence of confirmed cases gradually increased, peaking in early June and subsequently stabilising at a high level. With the onset of the lockdown, supervisors made telephone calls to discuss measures against COVID-19, governmental support, CHW activities in communities and provision of MNH care and COVID-19 preparedness at facilities.</t>
  </si>
  <si>
    <t>Community response, including the adoption of CHW's to support delivery of care</t>
  </si>
  <si>
    <t>Telephone calls</t>
  </si>
  <si>
    <t>As part of the MDR programme implementation, communities were invited to select a volunteer CHW to participate in a 5-day training workshop to learn to administer pregnancy tests and perform three home visits during pregnancy and three within the first week after birth. Aided by electronic tablets, CHWs develop a birth and emergency plan, promote ANC seeking and institutional delivery, ask for danger signs or complications, distribute clean birth kits and promote ENC if facility birth is not feasible or desired. After birth, they weigh and refer the newborn in case of very low birth weight or other complications and promote ENC including early newborn control at a facility. Of 77 CHWs initially trained, most were middle-aged men and only a quarter had secondary education. About two-thirds had previous experience as health promoters (promotores de salud), with inconsistent governmental training mostly focused on treatment of diseases. The MDR programme has a comprehensive supervision and monitoring component. A team of four super-visors (female and male nurse technicians) and one local coordinator (female graduated nurse) conduct monthly in-person supervisory visits to all communities participating in the programme. Since the start of the programme in early 2019, they have provided ongoing support, training and materials and maintained a close working relationship with the CHWs. During community visits, supervisors also meet with community leaders, TBAs and facility staff to identify and solve emerging problems related to the work of the CHWs, programme operation and MNH care.</t>
  </si>
  <si>
    <t>Most communities banned entry of foreigners, but about half tolerated residents travelling to regional towns for trade and social support.</t>
  </si>
  <si>
    <t>Mamás del Río (MDR) is an MNH programme operating in remote rural Amazon areas, aiming to improve essential newborn care (ENC) practices and neonatal healthcare seeking through educational home visits by community health workers (CHW, Agentes Comunitarios de Salud) to pregnant women and mothers with newborns. Supportive programme components include training of traditional birth attendants (TBA, parteras tradicionales), strengthening of healthcare facilities and comprehensive supervision</t>
  </si>
  <si>
    <t>Home isolation was hardly feasible in the rural Amazon context and community isolation was undermined by lack of external supplies and social support. With sustained community transmission, promotion of basic hygiene and mask use becomes essential. To avoid devastating effects on MNH, routine services at facilities need to be urgently re-established alongside COVID-19 preparedness plans. Community-based MNH programmes could offset detrimental indirect effects of the pandemic and provide an opportunity for local COVID-19 prevention and containment.</t>
  </si>
  <si>
    <t>Using phone calls, we were able to rapidly communicate with most communities in the programmes implementation area to provide initial information on COVID-19. During a time where in-person data collection was not feasible, we gathered information remotely through a pre-existing supervision and monitoring system which was used to inform regional authorities, understand communities’ needs and prepare an immediate delivery of educational materials and supplies for COVID-19 prevention to communities. CHWs were trained and equipped to minimise COVID-19 infection risk during their home visits. It was encouraging to see that despite the difficult situation, many CHWs were able to continue with their activities as reflected in distribution of pregnancy tests and clean birth kits during home visits, although at lower levels than before the start of the pandemic. We learnt valuable lessons during the application of alternative tools at the beginning of the COVID-19 pandemic to continue the supervision and monitoring activities of the MDR programme.</t>
  </si>
  <si>
    <t>We found that home isolation, a principal component of centrally planned lockdown measures, was hardly feasible in the Amazon context. Lack of external provision of supplies and local availability of social support has undermined community isolation. In the context of sustained community transmission, promotion of basic hygiene and enabling universal mask use is essential. We observed drastic disruptions in routine maternal and neonatal services that need to be re-established, along-side facility-based preparedness and response plans for COVID-19, to avoid devastating effects on MNH.</t>
  </si>
  <si>
    <t>Data were collected by supervisors with no formal interviewer training during their routine supervision activities. Conversations were not audio recorded and no verbatim transcriptions of conversations were available. Findings are based on highly aggregated, indirect testimonies of stakeholders and therefore quotes were not used. Analysis was descriptive; exploration of perceptions, attitudes or beliefs needs to be explored in further investigations. Quantifications of individual measures in communities such as use of face masks or quarantine are likely underestimated as not systematically probed for; however, we believe to have provided a complete account of communities’ response to COVID-19 as well as status of MNH care services</t>
  </si>
  <si>
    <t>We will explore the impact on the work of TBAs during lockdown and further examine the impact of COVID-19 on coverage of essential MNH care during the upcoming follow-up census and qualitative work that is part of the programme’s outcome and process evaluation</t>
  </si>
  <si>
    <t>. Points to claim cash incentives from social programmes need to be imple-mented in rural areas, or the claiming process needs flex-ibility to avoid exposing risk groups, as it was seen with the elderly who had no alternative as to claim their pension in person. The economic bonus for rural households acti-vated in mid-May,22 at a time when the outbreak peaked in Iquitos, might have caused further unintentional spread of the virus from urban to rural areas, as it required travel to urban branches of the Peruvian national ban</t>
  </si>
  <si>
    <t>Ren 2021</t>
  </si>
  <si>
    <t>Regional Differences in Epidemiological and Clinical Characteristics, Treatment, and Clinical Outcomes of COVID-19 in Wuhan and Remote Areas of Hubei Province</t>
  </si>
  <si>
    <t>Regional Differences in Epidemiological and Clinical Characteristics, Treatment, and Clinical Outcomes of COVID-19 in Wuhan and Remote Areas of Hubei province.</t>
  </si>
  <si>
    <t>Ren</t>
  </si>
  <si>
    <t>To investigate regional differences in Epidemiological and Clinical Characteristics, Treatment, and Clinical Outcomes of COVID-19 in Wuhan and Remote Areas of Hubei province.</t>
  </si>
  <si>
    <t xml:space="preserve">retrospective cross-sectional study </t>
  </si>
  <si>
    <t>Non-pregnant female or male adult no&lt;18 years of age at the time of research enrollment</t>
  </si>
  <si>
    <t>we investigated the epidemiology and clinicalcharacteristics of COVID-19 patients and compared these amongthe three core epidemic regions in Wuhan and remote areas inHubei province. Our data was obtained from 289 patients in thefirst multi-center repository of COVID-19 constructed. We alsoinvestigated possible risk factors associated with the mortalityof the COVID-19. We explored comprehensive estimates ofepidemiologic comparative variables of interest, and we alsoilluminate potential explanations for the observed discrepanciesof COVID-19 in Wuhan and remote areas, highlighting strategiesrelated to its containmen</t>
  </si>
  <si>
    <t>Urban Wuhan experienced a significantly higher case fatality rate (21.5%)than suburban Wuhan (5.23%) and rural areas of Enshi (3.51%). Urban Wuhan had a higher proportion of patients on mechanical ventilation (24.05%) than suburban than (0%) and rural Enshi (3.57%). Treatment with glucocorticoids was equivalent in urban and suburban Wuhan (46.84 and 45.75%, respectively) and higher than Enshi (25.00%). Urban Wuhan had a higher proportion of patients with abnormal tests including liver function and serum electrolytes and a higher rate of pneumonia (p&lt;0.01 for all). Urban Wuhan also had a higher incidence of respiratory failure, heart disease, liver disease, and shock, compared with the other two regions (allp&lt;0.05).</t>
  </si>
  <si>
    <t>Compared with the other two regions, COVID-19 patients in urban Wuhan had a higher proportion of ventilator support glucocorticoids, and traditional Chinese medicine use. In addition, COVID-19 patients in urban Wuhan had a higher number of observation days than in the other two areas. Traditional  intervention  measures  such  as quarantine  and  border  control  in  Wuhan  since  January2020 were found to be effective in containing the outbreak</t>
  </si>
  <si>
    <t>The effect of quarantining in different areas may have had an impact as well, but exactly how this occurs is not clear and would require a finer analysis of quarantine procedures in the three regions</t>
  </si>
  <si>
    <t>What is not clear is if the lifestyle or dietary differences between the regions play a role in severity or have any effect on immunologic factors such as cytokine release during infection with COVID-19. This would be an interesting area of further research.</t>
  </si>
  <si>
    <t>findings revealed that there are regional differences in COVID-19. These findings provide novel insights into the distribution of appropriate resources for the prevention, control, and treatment of COVID-19 for the global community</t>
  </si>
  <si>
    <t>Richard-Greenblatt 2021</t>
  </si>
  <si>
    <t>Copan eNAT Transport System To Address Challenges in COVID-19 Diagnostics in Regions with Limited Testing Access</t>
  </si>
  <si>
    <t>Richard-Greenblatt</t>
  </si>
  <si>
    <t>Rural and remote focus</t>
  </si>
  <si>
    <t>To evaluate eNAT (Copan Italia, Brescia, Italy) as an alternative transport system to address the biosafety and stability challenges associated with expanding COVID-19 diagnostics to rural and remote regions.</t>
  </si>
  <si>
    <t>Diagnostic test accuracy study</t>
  </si>
  <si>
    <t>Assessment of transport system for laboratory tests</t>
  </si>
  <si>
    <t>Evaluation of transport system for COVID-19 tests</t>
  </si>
  <si>
    <t>an alternative transport system to address the biosafety and stability challenges associated with expanding COVID-19 diagnostics</t>
  </si>
  <si>
    <t>we evaluated eNAT (Copan Italia, Brescia, Italy) as an alternative transport system to address the biosafety and stability challenges associated with expanding COVID-19 diagnostics to rural and remote regions. The ability of eNAT to inactivate SARS-CoV-2, maintain viral RNA stability over time at various temperatures (4 to 35°C), and demonstrate compatibility with the Xpert Xpress SARS-CoV-2 assay (Cepheid, CA, USA) were assessed.</t>
  </si>
  <si>
    <t>we investigated eNAT as an alternative transport medium for the collection of swabs for SARS-CoV-2 testing. Our findings suggest that eNAT can inactivate SARS-CoV-2 and can maintain specimen stability for an extended time, even in the absence of a cold chain (i.e., 14 days at 35°C). Improvements in biosafety and specimen stability can support the collection of specimens in the community and transport to BSL-2 laboratories, ultimately eliminating the challenge of the patient needing to travel to testing sites.</t>
  </si>
  <si>
    <t>We demonstrated that high-titer severe acute respiratory virus syndrome coronavirus 2 (SARS-CoV-2) lysate placed into eNAT medium cannot be propagated in cell culture, supporting viral inactivation. To account for off-site testing in these settings, we assessed the stability of contrived nasopharyngeal (NP) specimens stored for up to 14 days in various transport media(eNAT, eSwab, viral transport medium [VTM], saline, and phosphate-buffered saline [PBS]) at 4°C, 22 to 25°C, and 35°C. The molecular detection of SARS-CoV-2 was unaffected by sample storage temperature over the 2 weeks when stored in eNAT or PBS(change in cycle threshold,#1). In contrast, variable stability was observed across test conditions for other transport media. As eNAT can inactivate SARS-CoV-2, it may support COVID-19 diagnostics at the point of care. Evaluation of compatibility of eNAT with Cepheid Xpert Xpress SARS-CoV-2 assay demonstrated diagnostic accuracy and sensitivity equivalent to those of VTM. Taken together, these findings suggest that the implementation of eNAT as a collection device can expand COVID-19 testing to areas with limited health care access.</t>
  </si>
  <si>
    <t>The current study solely focused on the performance of eNAT and its compatibility with the Cepheid Xpert Xpress SARS-CoV-2 assay. Although our findings suggest that eNAT can be used for COVID-19 diagnostics at the POC, additional evaluation is required for laboratories using other nucleic acid amplification assays to ensure compatibility.</t>
  </si>
  <si>
    <t>Lastly, in-field validation studies of the performance of eNAT with the XpertXpress SARS-CoV-2 assay are needed to confirm the findings of this study</t>
  </si>
  <si>
    <t>Rodriguez-Paredes 2021</t>
  </si>
  <si>
    <t>COVID-19 Community Transmission and Super Spreaders in Rural Villages from Manabi Province in the Coastal Region of Ecuador Assessed by Massive Testing of Community-Dwelling Population</t>
  </si>
  <si>
    <t>COVID-19 Community Transmission and Super Spreaders in Rural Villages from ManabiProvince in the Coastal Region of Ecuador Assessed by Massive Testing of Community-Dwelling Population</t>
  </si>
  <si>
    <t>Rodriguez-Paredes</t>
  </si>
  <si>
    <t>To determine COVID-19 Community Transmission and Super Spreaders in Rural Villages from Manabi Province in the Coastal Region of Ecuador, Assessed by Massive Testing of Community-Dwelling Population</t>
  </si>
  <si>
    <t xml:space="preserve">retrospective analysis </t>
  </si>
  <si>
    <t>results support that uncontrolled COVID-19 community transmission was happening in Manab_x0001_ıduring the first semester of COVID-19pandemi</t>
  </si>
  <si>
    <t>According to the MoH, during the first half year of the COVID-19 pandemic up to September 12, 2020, a total of20,598 SARS-CoV-2 RT-qPCR tests were done. This means that1.5% of the Manab_x0001_ıpopulation was tested at that point despite the dramatic 44.9% positivity rate.10Up to May 2021, this province only has a small-capacity SARS-CoV-2diagnosis laboratory within the public health system. a retrospective analysis of epidemiological data obtained after massive aid surveillance SARS-CoV-2 testing carried out in coordination with the local community</t>
  </si>
  <si>
    <t>with 15 cantons from Manab_x0001_ıProvince included and more than 4,000 community-dwelling individuals tested, the SARS-CoV-2infection rate of 16.13% clearly supports that uncontainedSARS-CoV-2 community transmission was happening in Manabi_x0001_ıProvince during August–September 2020. the geographic trend was not found; high or low infection rates were evenly distributed across the province. All in all, our results confirm COVID-19 community transmission across the Coastal Region of Ecuador</t>
  </si>
  <si>
    <t>A total of 4,003 people from 15 cantons were tested for SARS-CoV-2 by reverse-transcriptase quantitative polymerase chain reaction, resulting in an overall infection rate of 16.13% for SARS-CoV-2, in several communities. at 30%. Moreover, 29 SARS-CoV-2super-spreader community-dwelling individuals with viral loads above 108copies/mL were found. These results support that uncontrolled COVID-19 community transmission was happening in Manab_x0001_ıduring the first semester of the COVID-19pandemic.</t>
  </si>
  <si>
    <t>rural communities such as those described in this study for the Manab_x0001_ıProvince in Ecuador were even more exposed and at risk of severe consequences from COVID-19outbreaks.  These communities have been traditionally neglected in terms of public health infrastructure</t>
  </si>
  <si>
    <t>. Moreover, the conditions imposed by climate and poverty in rural settings in the Ecuadorian coastal region make those communities prone to the spread of SARS-CoV-2, which indicates the necessity of the optimal implementation of control and prevention strategies for these neglected populations</t>
  </si>
  <si>
    <t>we suggest that more resources should be allocated for COVID-19 pandemic containment in Manab_x0001_ıProvince, from improving testing capacities to reinforcing hospital capacity to attend to COVID-19 patients under a scenario of community transmission such as that described in our study</t>
  </si>
  <si>
    <t>his report endorses the utility of massive SARS-CoV-2 testing among the asymptomatic population for control and surveillance of COVID-19</t>
  </si>
  <si>
    <t>Runkle 2021</t>
  </si>
  <si>
    <t>Participatory COVID-19 Surveillance Tool in Rural Appalachia: Real-Time Disease Monitoring and Regional Response</t>
  </si>
  <si>
    <t>Runkle</t>
  </si>
  <si>
    <t>Rural mountainous region of Appalachia, southeastern United States</t>
  </si>
  <si>
    <t>To describe  the development and implementation of an internet-based COVID-19 participatory surveillance tool in rural Appalachia</t>
  </si>
  <si>
    <t>The design and implementation of the COVID-19 Self-Checker, a local online symptom tracker. The tool collected data on participant demographic characteristics and health history. County residents were then invited to take part in an automated daily electronic follow-up to monitor symptom progression, assess barriers to care and testing, and collect data on COVID-19 test results and symptom resolution</t>
  </si>
  <si>
    <t xml:space="preserve">COVID-19 Self-Checker, a local online symptom tracker. </t>
  </si>
  <si>
    <t>The participatory surveillance system comprised an initial COVID-19 symptom checker and included an option for individual follow-up with county public health staff members. The Self-Checker  tool  provided  a  quick,  confidential,  easy-to-use assessment tool that was accessible online, using a smartphone or computer, or by a telephone call from a nurse triage team to help  residents determine if they had COVID-19  symptoms</t>
  </si>
  <si>
    <t>The Self-Checker tool provided local public health officials with  situational  awareness about  changes in COVID-19 symptom patterns, the geographic distribution of changes, and barriers to accessing  care and testing  resources. The preliminary results suggest that the tool is being used as a safety-net resource to help connect people who do not have a health care provider or health insurance to local community resources.</t>
  </si>
  <si>
    <t>We were also able to collect important geographic and sociodemographic data on users to better contextualize changes in symptom patterns and risk factors among vulnerable subgroups (eg, adults aged ≥65, pregnant women, people with chronic health conditions,  uninsured people).</t>
  </si>
  <si>
    <t>In the initial phase of the launch, we observed underrepresentation of some racial/ethnic and non–English-speaking groups, which potentially limits the generalizability of our results
The Self-Checker tool did not capture data on self-report of a user’s positive results during the initial reporting period. Although no residents reported an unwillingness to share test results, roughly half of all residents who reported getting tested for SARS-CoV-2 did not report their test results and were lost to follow-up</t>
  </si>
  <si>
    <t>More research on the use of smartphone plat-forms to estimate the range and magnitude of COVID-19 in a community is needed</t>
  </si>
  <si>
    <t>This low-cost internet-based platform provided a flexible means to collect participatory surveillance data on local changes in COVID-19 symptoms and adapt to guidance. Data from this tool can be used to monitor the efficacy of public health response measures at the local level in rural Appalachia</t>
  </si>
  <si>
    <t>Said 2021</t>
  </si>
  <si>
    <t>Effect of telephone counselling on the knowledge, attitude and practices of contacts of confirmed COVID-19 cases in Egypt</t>
  </si>
  <si>
    <t>Said</t>
  </si>
  <si>
    <t>Egypt</t>
  </si>
  <si>
    <t>Transcontinental - northeast corner of Africa and southwest corner of Asia</t>
  </si>
  <si>
    <t>Setting - Ten areas in Sharkia Governorate, Egypt divided into six rural and four urban areas.</t>
  </si>
  <si>
    <t xml:space="preserve"> To assess the effect of telephone counselling on the knowledge, attitude and practices (KAPs) of contacts of COVID-19 confirmed cases towards COVID-19 epidemiology and infection prevention and control measures.</t>
  </si>
  <si>
    <t>A non-randomised controlled trial was conducted in all areas with confirmed cases of COVID-19 in Sharkia Governorate from 26 March 2020 to 12 April 2020</t>
  </si>
  <si>
    <t>The study subjects were contacts of confirmed cases of COVID-19 traced by the local health authorities (LHAs) during the study period.</t>
  </si>
  <si>
    <t xml:space="preserve">Telephone counselling </t>
  </si>
  <si>
    <t>Can telephone counselling as an easy, inexpensive, and safe method for both health care providers and exposed people increase the abilities of COVID-19 contacts to make informed decisions towards infection prevention and control measures, without succumbing to mistrust and the stigma associated with the disease</t>
  </si>
  <si>
    <t>Our study demonstrated the effectiveness of telephone counselling, which incorporated active monitoring forCOVID-19 symptoms, health education, psychological support and problem-solving in improving the knowledge, attitudes and practices of COVID-19 contacts.</t>
  </si>
  <si>
    <t>After intervention the percent of contacts who achieved good knowledge, positive attitudes and better practice scores in the experimental group was 91.3%, 57.8% and 71.2%, respectively, compared with 13.5%, 7.8% and 16.3%, respectively, in the control group.</t>
  </si>
  <si>
    <t>Conversely, routine surveillance by LHAs that depended only on anactive daily monitoring for COVID-19 symptoms through phone contact was not sufficient to change the knowledge, attitudes and practices of COVID-19 contacts.</t>
  </si>
  <si>
    <t>rther studies should be conducted for longer periods of time to prove the long-term effect of telephone counselling</t>
  </si>
  <si>
    <t>Demonstrating the effectiveness of telephone counselling, which incorporated active monitoring for COVID-19 symptoms, health education, psychological support and problem-solving in improving the knowledge, attitudes and practices of COVID-19 contacts. Conversely, routine surveillance by LHAs that depended only on an active daily monitoring for COVID-19 symptoms through phone contact was not sufficient to change the knowledge, attitudes and practices of COVID-19 contacts. This suggests that health authorities should be more aware of the potential of telephone counselling during surveillance of COVID-19 contacts as an accessible, safe and reliable method to improve their KAP about this emerging disease.</t>
  </si>
  <si>
    <t>Saini 2021</t>
  </si>
  <si>
    <t>A Cold Chain-Independent Specimen Collection and Transport Medium Improves Diagnostic Sensitivity and Minimizes Biosafety Challenges of COVID-19 Molecular Diagnosis</t>
  </si>
  <si>
    <t>Cold Chain-Independent Specimen Collection and Transport Medium Improves Diagnostic Sensitivity and Minimizes Biosafety Challenges of COVID-19 Molecular Diagnosis</t>
  </si>
  <si>
    <t>Saini</t>
  </si>
  <si>
    <t>To develop an innovative clinical specimen collection medium that improves Diagnostic Sensitivity and minimizes biosafety challenges and allows cold chain-independent transport at a wide temperature range (15°C to 40°C) and directly inactivates SARS-CoV-2</t>
  </si>
  <si>
    <t>A lab-based study evaluating microbial inactivation potential by various MTM formulations, SARS-CoV-2 inactivation potential of various MTM formulations, RNA isolation to study the effect of MTM on RNA recovery using cell lines, Analysis of the suitability of SSTM for downstream qRT-PCR screening of clinical samples for COVID-19, SSTM in the field settings in a paired match with VTM, the diagnostic performance of SSTM and VTM.</t>
  </si>
  <si>
    <t>Microbial specimens</t>
  </si>
  <si>
    <t>SSTM compared to commercial viral transport medium (VTM) in field studies</t>
  </si>
  <si>
    <t>Supply chain</t>
  </si>
  <si>
    <t xml:space="preserve"> Cold Chain-Independent Specimen Collection and Transport</t>
  </si>
  <si>
    <t>we developed an innovative clinical specimen collection medium, named SupraSens microbial transport medium (SSTM). SSTM allowed a cold chain-independent transport at a wide temperature range (15°C to 40°C) and directly inactivated SARS-CoV-2</t>
  </si>
  <si>
    <t>Evaluation of SSTM compared to commercial viral transport medium (VTM) infield studies (n= 181 patients) highlighted that, for the samples from same patients, SSTM could capture more symptomatic (;26.67%, 4/15) and asymptomatic (52.63%, 10/19) COVID-19 patients. Compared to VTM, SSTM yielded significantly lower quantitative PCR (qPCR) threshold cycle (CT) values (meanDCT.23.50), thereby improving diagnostic sensitivity of SSTM (18.79% [34/181]) versus that of VTM (11.05% [20/181]). Overall, SSTM had detection of COVID-19 patients 70% higher than that of VTM.</t>
  </si>
  <si>
    <t>our data provide a strong justification for the adoption of SSTM for sample collection and transport during the pandemic.  we observed that the use of SSTM in field studies during pandemic improved the diagnostic sensitivity, thereby establishing the feasibility of molecular testing even in the infrastructural constraints of remote, hilly, or rural communities in India and elsewhere</t>
  </si>
  <si>
    <t>The present study thus brings attention to a critical but unappreciated aspect ofCOVID-19 diagnostics, i.e., role of sample collection and transport medium in sensitivityof diagnostics. Clinical sample is prone to quality loss and degradation due to presenceof various other microflora and enzymes, including RNases. Any loss of cold chain ordelay in processing, which often happens at the time of extensive workload anddepleted personnel, would affect the diagnostic quality. Our observation of higher testpositivity with SSTM than with VTM method clearly highlights that sample stability anda consequent improved RNA recovery in our collection and transport medium result ina reduction inCTvalues with SSTM, which have a significant impact on improving the sensitivity of detection. Taken together, our data provide a strong justification to the adoption of SSTM for sample collection and transport during the pandemic</t>
  </si>
  <si>
    <t>SantosVieira 2020</t>
  </si>
  <si>
    <t>Planejamento da enfermagem frente à COVID-19 numa estratégia de saúde da família: relato de experiência</t>
  </si>
  <si>
    <t>Nursing planning in front of COVID-19 in a family health strategy: experience report</t>
  </si>
  <si>
    <t>Santos Vieira</t>
  </si>
  <si>
    <t>Descriptive study of an experience report that depicts an organizational intervention with the FSH VII, located in the rural area of the municipality of Igreja Nova, Alasgoas, Brazil.</t>
  </si>
  <si>
    <t>To delineate an experience of organizational planning in nursing with his team from the Family Health Strategy VII, facing the pandemic of COVID-19.</t>
  </si>
  <si>
    <t>Said FHS has three USF. Its team consists of: seven community health workers, three nursing technicians, a nurse, a dentist, a doctor, an oral health assistant, three general service assistants, an administrative assistant and a driver.</t>
  </si>
  <si>
    <t>Groups at risk was patients with chronic diseases</t>
  </si>
  <si>
    <t>Educational strategies were adopted that involved health professionals and communities, with a methodological approach, to break the chain of transmissibility of the virus</t>
  </si>
  <si>
    <t>Organisational strategies to respond to COVID 19 in Family Health Units. Three strategies for dealing with suspected cases of the new coronavirus were elaborated, in the following axes: " Community orientation on the problem with awareness for prevention and health promotion actions", " Permanent Health Education in the FHS team", and "Organization the supply of health services provided by the USF in the face of the pandemic".</t>
  </si>
  <si>
    <t>The educational interventions occurred through prior planning to meet the needs of this target audience, in the face of the care that must be given to health professionals and the community in the face of the Covid-19 pandemic. health services were restructured to ensure isolation of COVID-19 patients and PUI. Efforts were made to maintain attendance to special programs esp chronic diseases, FP, MCH (scheduled individual appts) and EPI (delivered at homes), already developed in these health units, to avoid damage to the community. Community health agents continued home visits, and actively searched for suspected COVID-19 cases.</t>
  </si>
  <si>
    <t>In possession of the detected needs, the interventionist action was divided into two phases. The first took place from March 16 to 18, 2020, with a total of five hours of training, in each USF, aimed at middle-level professionals, as a way of aligning the proposed actions within the territory of FHS VII. In second, it took place from March 19 to April 10,2020, making a total of 32 hours of lectures, distributed in the eight villages that make up this FHS, which represented two meetings per village. To this end, educational strategies, were adopted that involved health professionals and communities, with a methodological approach, to break the chain of transmissibility of the virus.</t>
  </si>
  <si>
    <t>Outlined plan for responding to COVID-19 while MES. Good plan described but no data to support the actions.</t>
  </si>
  <si>
    <t xml:space="preserve">The organisational strategies were indispensible due to the role that PHC plays within SUS. </t>
  </si>
  <si>
    <t>Sarap 2020</t>
  </si>
  <si>
    <t>US Rural Surgeon Responses to the COVID-19 Pandemic: Leadership in a Time of Crisis</t>
  </si>
  <si>
    <t>Sarap</t>
  </si>
  <si>
    <t>Nine surgeons from rural and remote communities in the United States share early experiences preparing for the COVID-19 pandemic. Relating experiences remarkably different from health care providers in urban areas in America most affected by the first stages of the outbreak, they tell the challenges of organizing resources in facilities already struggling with poverty-stricken communities far from established health care resources and supplies.</t>
  </si>
  <si>
    <t>To describe the narratives from 9 rural surgeons in disparate areas of the country describing their early actions and experiences during this crisis.</t>
  </si>
  <si>
    <t>Nine surgeons from rural and remote communities in the United States share early experiences preparing for the COVID-19 pandemic.</t>
  </si>
  <si>
    <t>Surgeons</t>
  </si>
  <si>
    <t>Serves the Navajo Nation. 
Lastly, the rural health care workforce has a preponderance of individuals that are in the high-risk category for complications from COVID infection, yet they plan to remain on the front lines, caring for their communities</t>
  </si>
  <si>
    <t>Clearly, rural areas are at the end of the supply chain in terms of PPE, ventilators, critical drugs, and other sup-plies. Innovative solutions are sometimes their only options. Limited staffing will be a huge barrier, even if the supplies are available, and this will be made even worse as health care professionals themselves become ill</t>
  </si>
  <si>
    <t>Leadership in a time of crisis</t>
  </si>
  <si>
    <t>Clearly, rural areas are at the end of the supply chain in terms of PPE, ventilators, critical drugs, and other supplies</t>
  </si>
  <si>
    <t>Other: Risk of Rural health workers</t>
  </si>
  <si>
    <t xml:space="preserve">
Surgeons have acted quickly, decisively, and selflessly to prepare, even at the economic expense of their own practices. Organizations utilizing only administrative  personnel  for  planning,  without  medical  staff input, are woefully behind and ill-prepared for this crisis.</t>
  </si>
  <si>
    <t>Several common themes are evident. First, it is very clear that rural surgeons have taken the lead role in organizing and attempting to prepare their facilities and com-munities. Surgeons have acted quickly, decisively, and selflessly to prepare, even at the economic expense of their own practices. Organizations utilizing only administrative  personnel  for  planning,  without  medical  staff input, are woefully behind and ill-prepared for this crisis. Affiliation with larger health care systems is sometimes a major  benefit  in  times  of  crisis  but  is  no  guarantee. Information collected and distributed by the ACS, by way of regular COVID bulletins and the robust use of the online ACS Communities, have been vital links to up-to-the-minute clinical advice and updates.</t>
  </si>
  <si>
    <t>Surgeons have acted quickly, decisively, and selflessly to prepare, even at the economic expense of their own practices. Organizations utilizing only administrative  personnel  for  planning,  without  medical  staff input, are woefully behind and ill-prepared for this crisis</t>
  </si>
  <si>
    <t>Clearly, rural areas are at the end of the supply chain in terms of PPE, ventilators, critical drugs, and other sup-plies. Innovative solutions are sometimes their only options. Limited staffing will be a huge barrier, even if the supplies are available, and this will be made even worse as health care professionals themselves become ill.the rural health care workforce has a prepon-derance of individuals that are in the high-risk category for complications from COVID infection, yet they plan to remain on the front lines, caring for their communities.</t>
  </si>
  <si>
    <t>Everyone expresses the real fear that the transport of critically ill COVID and non-COVID patients may be unavailable as tertiary centers become overrun with their own patients. Long distances separate many of these facilities from the closest available large facility. The economic damage to private practices and rural hospitals caused by the ban on elective surgeries and other procedures may well result in hospital closures and further loss of access to surgical care</t>
  </si>
  <si>
    <t>Schiff 2021</t>
  </si>
  <si>
    <t>Pandemic preparedness and response in service hub cities: lessons from Northwestern Ontario</t>
  </si>
  <si>
    <t>Pandemic preparedness and response in service hub cities: lessons from northwestern Ontario</t>
  </si>
  <si>
    <t xml:space="preserve"> Schiff</t>
  </si>
  <si>
    <t>To examine and highlight information about the capacities and needs of service hub cities during pandemics.</t>
  </si>
  <si>
    <t>Thunder Bay homeless sector.</t>
  </si>
  <si>
    <t>This case study points to some important factors for consideration related to pandemic planning in these contexts</t>
  </si>
  <si>
    <t>increased support for ending chronic homelessness in those regions</t>
  </si>
  <si>
    <t>The authors draw on the experience of Thunder Bay–a small city in northern Ontario, Canada which experienced a serious outbreak of COVID-19 amongst homeless persons and shelter staff in the community. The authors catalogued the series of events leading to this outbreak through information tracked by two of the authors who hold key funding and planning positions within the Thunder Bay homeless sector</t>
  </si>
  <si>
    <t>Several lessons may be useful for other cities nationally and internationally of similar size, geography, and socio-economic position. The authors suggest a need for increased support to the homeless sector in small service–hub cities (and particularly those with large Indigenous populations) to aid in the creation of pandemic plans and more broadly in ending chronic homelessness in those regions</t>
  </si>
  <si>
    <t>Some of the advantages of small cities can include the ability to more easily communicate and coordinate services. These advantages can be due to the geographical proximity of HSPs. It could also be due to the ease that may come with organizing and communicating amongst a smaller group of providers  This ease of communication was critical and may have been key to quick coordination, planning, and prevention of outbreaks during the first few months of the pandemic</t>
  </si>
  <si>
    <t>Thunder Bay also faced significant disadvantages and challenges which may be responsible for the severity of the outbreak during the second void-19 wave. Despite the high prevalence of homelessness in the city, Thunder Bay does not receive a commensurate proportion of federal or provincial funding. This historic lack of adequate funding continued with the allotment of COVID-19 social services funding and placed the city in a precarious situation in terms of its ability to provide sufficient isolation spaces and ensure adequate numbers of staff. Thunder Bay also lacked a pandemic plan for the homeless sector–as did most other Canadian municipalities–which could have helped to prepare for and avoid some of the serious staffing, infection control issues, and freezing death that arose in early 2021. Finally, there was a lack of regular communication channels between the homelessness planning committees and public health, corrections, and some municipal offices.</t>
  </si>
  <si>
    <t xml:space="preserve"> a need for increased recognition of the high prevalence of homelessness in these cities; increased financial, human resource, and material supports to the homeless sector in those areas; improved communication channels between public health, municipal services, and the homeless sector; increased collaboration between different levels of government; support for the creation of pandemic plans and, more broadly, increased support for ending chronic homelessness in those regions</t>
  </si>
  <si>
    <t>Research is needed for increased collaboration between different levels of government; support for the creation of pandemic plans and, more broadly, increased support for ending chronic homelessness in those regions.</t>
  </si>
  <si>
    <t>Small hub cities such as Thunder Bay serve vast rural areas and may have high rates of homelessness. This case study points to some important factors for consideration related to pandemic planning in these contexts</t>
  </si>
  <si>
    <t>Schneider 2021</t>
  </si>
  <si>
    <t>Social distancing as protection factor against COVID-19 in a non-metropolitan area in the State of Rio Grande do Sul, Brazil</t>
  </si>
  <si>
    <t>social  distancing  measures  as  a  protective  factor  against  COVID-19  in  the  interior  of  Rio Grande  do  Sul,  Brazil</t>
  </si>
  <si>
    <t>Schneider</t>
  </si>
  <si>
    <t>To  investigate  the  seroprevalence  of  SARS-CoV-2  in  the  Vale  do  Rio  Pardo  region,  Rio  Grande  do  Sul,  Brazil,  and  to  analyze  the  association  between  seroprevalence  and  population  adherence  to  social  distancing  measures</t>
  </si>
  <si>
    <t>population-based  cross-sectional  study</t>
  </si>
  <si>
    <t>social  distancing  measures, Seroprevalence  was  assessed  with  the  rapid  IgM  and  IgG  antibody  tests</t>
  </si>
  <si>
    <t>Seroprevalence was assessed using the rapid test for  IgM and  IgG antibodies.  Demographic,  socioeconomic,  clinical, and behavioral data were also collected,  with the application of a  three-question questionnaire on adherence to social distancing measures,  focusing on the level of social distancing that the interviewee was able to practice,  routine activities of the interviewee, and circulation of people in the house.  The  association  between  sociodemographic  data  and  the  practice  of  social  distancing  was  assessed  using  the  chi-square  test  for  linear  trend  and  heterogeneity  of  proportions,  and  the  association  between  social  distancing  and  seroprevalence  was  assessed  using  Poisson  regression</t>
  </si>
  <si>
    <t>Of the  4,252  individuals tested and interviewed,  11.8%  (95%CI:  10.8;  12.8)  did not adhere to social distancing.  The prevalence of rapid reagent testing was  4.7%  among those who did not perform social distancing and  1.9%  among those who performed social distancing  (P&lt;0.05).  The variables male gender, the age group from  20  to  59  years old,  high school,  monthly family income from  R$  3,136.00  to  R$  6,270.00, and living in the urban area were associated with non-adherence to social distancing  (P  &lt;  0.05).  Adherence  to  all  social  distancing  measures  was  a  protective  factor  against  SARS-CoV-2  infection  (prevalence  ratio:  0.37;  95%CI:  0.19;  0.73)</t>
  </si>
  <si>
    <t>The present study showed that adherence to social distancing was a  protective factor against the spread of  SARS-CoV-2  in a  region in the interior of  Rio  Grande do  Sul.  The reduction in seroprevalence was greater among individuals who adhered to three social distancing measures than among those who did not perform social  distancing.n  the urban area of the present study,  the interviewees showed a  lower frequency of social distancing.  It  can  be  thought,  therefore,  that  the  relationship  between  urban  and  rural  areas  followed  the  same  pattern  of  the  internalization  of  the  spread  of  COVID-19,  with  the  distance  between  urban  and  rural  areas  delaying  viral  circulation</t>
  </si>
  <si>
    <t>seroprevalence was verified using a  rapid test,  which has variable sensitivity and specificity that depend on the time of onset of symptoms.  Thus,  false  negative  results  may  occur  in  patients  with  a  low  viral  load  and  late  disease  duration,  while  false  positives  may  occur  due  to  the  detection  of  IgM  related  to  a  cross-reaction  with  another  viral  infection</t>
  </si>
  <si>
    <t xml:space="preserve">there  was  a  higher  prevalence  of  the  outcome  of  non-adherence  to  social  distancing  among  residents urban  zones  when  compared  to  rural  zones  </t>
  </si>
  <si>
    <t>Scholz 2021</t>
  </si>
  <si>
    <t>The role of risk communication in public health interventions. An analysis of risk communication for a community quarantine in Germany to curb the SARS-CoV-2 pandemic</t>
  </si>
  <si>
    <t>The role of risk communication in public health interventions. Analysis of risk communication for a community quarantine in Germany to curb the SARS-CoV-2 pandemic</t>
  </si>
  <si>
    <t>Scholtz</t>
  </si>
  <si>
    <t>Germany</t>
  </si>
  <si>
    <t>To identify conditions and influencing factors that facilitate risk communication governance, flow of information, communication and coordination.</t>
  </si>
  <si>
    <t>The targeted total sample size was the adult population of the community that participated in the CoNAN study(n=562). A total of 295 participants(52%responserate) returned the questionnaire.</t>
  </si>
  <si>
    <t>The community quarantine presented a rare opportunity to investigate a public health intervention for an entire community. In order to improve the implementation of public health interventions, public health risk communication activities should be intensified to increase both the information level(potentially leading to better compliance with community quarantine) and the communication level(to facilitate rapport and trust between public health authorities and their communities).</t>
  </si>
  <si>
    <t>This study is one of the first to investigate the closely defined cluster of a whole village under quarantine. It gives a short, quantified summary of the affected population’s reception of the risk communication, information and coordination during a community quarantine order in Germany in the context of the SARS-CoV-2 pandemic.</t>
  </si>
  <si>
    <t>In Neustadt am Rennsteig, a cluster of six infections could no longer be contact traced, which represents a key measure of disease control and successful pandemic management. Therefore, one of the first community quarantines in the context of the SARS-CoV-2 pandemic in Germany was imposed on the village from 22 March to 5 April 2020.During this time period, all 883 inhabitants were placed under quarantine. Figure 1 shows that the quarantine ended with a total of 47 confirmed cases, identifying both symptomatic and asymptomatic patients but excluding fatalities. Overall, 51 SARS-CoV-2 infections were confirmed during the outbreak, including three fatalities. That figure rep-resents 5.8% of Neustadt’s inhabitants, compared to 0.05% of confirmed cases in Thuringia and 0.11% of confirmed cases in Germany at the time. 
By screening all inhabitants of Neustadt during the second week of quarantine, all remaining active cases could be isolated and further transmission could be prevented. The quarantine was announced with immediate effect on a Sunday evening by loudspeaker announcement followed by an information leaflet distributed the following Tuesday(day2ofquarantine), and information was posted on the municipality’s website. The loudspeaker announcement was repeated the following Tuesday(day9ofquarantine),emphasisingtherulesofquarantineandinvitingresidentstobescreened.The local health authorities were responsible for the implementation of and communication during community quarantine. They did not follow a pre-designed protocol but drafted an ad-hoc plan, changing their strategy day by day, adapting to upcoming issues. The investigation of the risk communication during quarantine took place 
six weeks after the intervention had ended.
Thestruc-tureofthesurveywasbasedontheunderstandingofriskcommunicationasbeingcomposedbythreepillars:information,communicationandcoordination.Allthreecomponentscon-tributetocapacitybuildingandpreparingfortheeventofapublichealthcrisis[5].Theimpor-tanceofinformationinthecontextofapublichealthemergencyisshowcasedbythedefinitionofriskcommunicationas“informationexchangeabouthealthriskscausedbyenvi-ronment,industrial,oragricultural,processes,policies,orproductsamongindividuals,groupsandinstitutions”[26].Therefore,theparticipants’self-reportedlevelofinformationwasoneofourfocalpoints.Inourstudy,levelofinformationwasdefinedastheparticipants’personalgraspofquarantineandthereasonsbehindthedecisionwhichiscloselyrelatedtothesourcesandchannelsofinformationwhichwereusedtoaccessinformationandwhichwestrivedtoidentify.Thequestionnaireconsistedoffourtypesofquestions:binaryclosed(6/16),singlequantify-ing(3/16),categoricalwithan“other”option(5/16)andopen-ended(2/16).The closed questions had a five-tier Likert scale answer, and in most cases the results for occasional(3),frequent(4)and very frequent(5)were combined for each answer to gain a clearer under-standing of the results</t>
  </si>
  <si>
    <t>National television was reported as the most important channel of information. Contact with local authorities was very limited, and partners or spouses played a more important role in sharing information. Generally, the self-reported information level was judged to be good(211/289[73.0%]).The majority of participants(212/289[73.4%])approved of the quarantine ,and the reported compliance was 217/289(75.1%). A self-reported higher level of concern as well as a higher level of information correlated positively with both a greater acceptance of quarantine and self-reported compliant behaviour.
An important finding of our research is the reported high approval of the community quarantine, which was significantly associated with information level. This shows that compliance with quarantine can been encouraged and improved by having adequate information routines in place. Public health authorities should increase their impact by improving community engagement and communication.</t>
  </si>
  <si>
    <t>The quarantine in Neustadt was a success in terms of the population’s acceptance and sup-port of the measure. The quarantine also contributed to limiting and 
ending the disease transmission in this village</t>
  </si>
  <si>
    <t>Our research shows that there was very little change in the channels of information used during quarantine, with television remaining the most important one. Moreover, there was only limited contact with the local authorities, which we interpreted as a sign 
that horizontal information exchange among peers was more important. In order to design and implement successful risk communication strategies, it is important to acknowledge the preferred channels of information and media outlets of the community.</t>
  </si>
  <si>
    <t>Regarding the reported acceptance of and compliance with the quarantine, we have no knowledge if our results are specific to this particular selection of participants. It is possible that only those who approved of the intervention participated in the study, thus distorting results via selection bias. This means that the results may not represent the opinion and views of the population of Neustadt am Rennsteig as a whole but rather are representative for a specific part of the population who was willing to participate in the study. Moreover, we cannot exclude social desirability bias as the questionnaire was distributed in connection with the CoNAN seroprevalence study. Villagers who were ashamed of their(actual or presumed)previousSARS-Cov-2 infection might have not taken part in the seroprevalence study, therefore not being eligible for the risk communication study. Additionally, resistance against quarantine orders often originates in individuals who are around the age of 30, a group that is underrepresented in our sample. This age group’s information requirements should therefore be assessed in future studies. As the survey took place six weeks after the end of the community quarantine, we also cannot exclude memory bias.</t>
  </si>
  <si>
    <t>Public health authorities should increase their impact by improving community engagement and communication</t>
  </si>
  <si>
    <t>Schow 2022</t>
  </si>
  <si>
    <t>Use of a Research as Intervention Approach to Explore Telebehavioral Health Services During the COVID-19 Pandemic in Southeastern Idaho</t>
  </si>
  <si>
    <t>Schow</t>
  </si>
  <si>
    <t>To characterize provider experiences, generate policy- and practice-level recommendations, and raise awareness among community stakeholders regarding telebehavioral health in rural and underserved areas of southeastern Idaho</t>
  </si>
  <si>
    <t>Semi-structured interviews, short writings and photographs from 7 PC providers</t>
  </si>
  <si>
    <t>7 Primary care providers</t>
  </si>
  <si>
    <t xml:space="preserve">PC providers in southeastern Idaho. </t>
  </si>
  <si>
    <t>Research as Intervention (RAI) approach to describe behavioral healthcare providers’ experiences of transitioning to telebehavioral healthcare during the COVID-19 pandemic</t>
  </si>
  <si>
    <t>oviders found promise in telebehavioral health’s utility as a hybrid model of care, but it must be supported by flexible legislation and policy. For example, it would help to make reimbursement expansions permanent and to simplify inter-jurisdictional practice options. Cross-sharing of information between licensing boards could help providers from various disciplines understand the parameters within which their colleagues must work.</t>
  </si>
  <si>
    <t xml:space="preserve">Providers shared examples from practice that addressed technology and training, access-to-care, safety, changing provider roles, payment for services, treatments that are not well suited to telehealth and the nuances of living and working in newly forged spaces of care. </t>
  </si>
  <si>
    <t>Results also demonstrate that pre-existing structural vulnerabilities were exacerbated by the pandemic. For exam-ple, the lack of adequate technology and proper training of providers and patients made communication more difficult, if not awkward</t>
  </si>
  <si>
    <t xml:space="preserve"> Future studies could bring a stronger focus to cer-tain sub-populations of providers</t>
  </si>
  <si>
    <t>Seaman 2021</t>
  </si>
  <si>
    <t>Harm Reduction and Adaptations Among PWUD in Rural Oregon During COVID-19</t>
  </si>
  <si>
    <t>Harm Reduction and Adaptations Among PWUD in Rural Oregon During COVID‑19</t>
  </si>
  <si>
    <t>Seaman</t>
  </si>
  <si>
    <t xml:space="preserve"> Five counties in rural Oregon</t>
  </si>
  <si>
    <t>To assess the views of PWUD on Covid-19, substance abuse, and harm reduction practices and to solicit their recommendations for improving the Covid-19 public response in Oregon</t>
  </si>
  <si>
    <t>Semi-structured telephone inter-views which lasted a mean of 51 min (range 24–80)</t>
  </si>
  <si>
    <t>People who use drugs</t>
  </si>
  <si>
    <t>COVID-19 impact on substance use and harm reduction practices</t>
  </si>
  <si>
    <t>SSP adaptations and accessibility during COVID-19, (2) harm reduction practices among PWUD during COVID-19, and (3) suggestions for SSPs and service organizations</t>
  </si>
  <si>
    <t>Semi-structured qualitative interviews were conducted with people who use drugs (PWUD) in five rural Oregon counties and asked about COVID-19 impact on substance use and harm reduction practices and their advice for improving public health responses</t>
  </si>
  <si>
    <t>Three themes emerged related to harm reduction during COVID-19, including (1) SSP adaptations and accessibility during COVID-19, (2) harm reduction practices among PWUD during COVID-19, and (3) suggestions for SSPs and service organizations.  
With SSP Adaptations and Accessibility During COVID19:  For most of these participants, the COVID-19 safety precautions taken by the SSP helped them feel comfortable continuing to access harm reduction services through the program. For others, the change of SSP services to outdoor environments resulted in reduced frequency of SSP attendance;
Harm Reduction Practices Among PWUD During COVID‑19: Participants described similar practices of looking out for others in their use community, both to prevent substance use complications and to limit their peers’ risk of contracting COVID-19
Suggestions for SSPs and Service Organizations: Some participants encouraged finding ways to support each other and offered that organizations could provide classes that support mutual aid among local PWUD
The data further suggest several important messages for public health policy and support of PWUD in rural areas during the COVID-19 pandemic that might mitigate the impact of COVID-19 and HIV/HCV transmission risk during the pandemic</t>
  </si>
  <si>
    <t>The rapid qualitative assessment of the effect of COVID-19 on drug use and harm reduction practices in rural Oregon suggests complex and heterogeneous responses to the social and structural milieu of the pandemic.  The data suggest that during the COVID-19 pandemic, many rural PWUD who typically engaged with SSPs continued to feel safe returning for services. Still, some reported limiting trips to the SSP in a way that led to less safe use practices, such as reusing injecting equipment, thus increasing the potential risk of HIV, HCV, and serious bacterial infections</t>
  </si>
  <si>
    <t>Transportation challenges and large distances between services, changes in hours of operation, limited telephonic and virtual communication capacity, and SSP availability in rural communities posed even larger barriers during this time. The COVID-19 pandemic also led to the discontinuation of previously available services that addressed some of these barriers specific to rural syringe access, such as home peer outreach and mobile syringe exchange</t>
  </si>
  <si>
    <t>During the interview period, Oregon had reported fewer cases of COVID-19 per capita than most regions of the United States. This may affect the applicability of our findings to regions with higher COVID-19 prevalence. It should also be noted that 44% of our sample was recruited through an SSP or peer support specialist, which might disproportionately augment the implied importance of harm reduction services</t>
  </si>
  <si>
    <t>Future research should explore the impact of COVID-19 on PWUD in diverse recruitment sites, both in urban settings and other locales with higher COVID-19 incidence.</t>
  </si>
  <si>
    <t>Shah 2021</t>
  </si>
  <si>
    <t>Analysis of change in knowledge, attitude, and practices about COVID-19 following and awareness session in rural population of Western India</t>
  </si>
  <si>
    <t>Shah</t>
  </si>
  <si>
    <t>Western India</t>
  </si>
  <si>
    <t>This study targets the rural population with the goal of educating them and in turn helps us assess the knowledge gained by the same by using pre-and posttest questionnaire.</t>
  </si>
  <si>
    <t>To measure the change in knowledge, attitude, and practices(KAP) regarding COVID-19 following an awareness session in rural population.</t>
  </si>
  <si>
    <t>A cross-section interventional study was carried out in January2021</t>
  </si>
  <si>
    <t>COVID-19 awareness and health check-up camp organized at community hall of interior village of central Gujarat with 
a population of around 200villagers.</t>
  </si>
  <si>
    <t>The presentation was made with the guidance from the presentations made by the government of Gujarat and the videos in both Hindi and Gujarati(about handwashing, social distancing, and basic information about COVID-19), the session lasted for 45min each, 2 such sessions were held so as to follow the protocols of Ministry of Health and Family Welfare.</t>
  </si>
  <si>
    <t>The intervention also proved to be helpful in changing attitude toward vaccination in the villagers and shows their readiness to take vaccine</t>
  </si>
  <si>
    <t>This study targets the rural population with the goal of educating them and in turn helps us assess the knowledge gained.
There was an audiovisual session conducted on January 06, 2021, especially designed for the villagers in Gujarati and Hindi. The presentation was made with the guidance from the presentations made by the government of Gujarat and the videos in both Hindi and Gujarati(about handwashing, social distancing, and basic information about COVID-19), the session lasted for 45 min each, 2 such sessions were held so as to follow the protocols of Ministry of Health and Family Welfare. The villagers who had any difficulties during the session or while answering the questionnaire were answered adequately and myths regarding COVID-19 were cleared by the research members. Finally, post test questionnaire was filled up by the villagers for recording the change in KAP</t>
  </si>
  <si>
    <t>Of all the participants, statistically significant change in knowledge was seen from 43% to 52%. The 
villagers were educated about preventive steps and a positive change was measured in the practice of changing 
masks regularly (84%–100%), maintaining social distancing (44%–64%), frequent handwashing (52%–64%). No change was seen in wearing of masks(92%) and negative change was seen in avoiding handshakes(32%–28%).The preventive practices regarding COVID-19 pandemic changed significantly from 50%to58%. Our study measured positive attitude change toward getting vaccinated from 64%to72%.</t>
  </si>
  <si>
    <t>Our single audio visual intervention proved to be of statistical significance in changing the villagers 'knowledge and practices regarding COVID-19. The intervention also proved to be helpful in changing attitude toward vaccination in the villagers and shows their readiness to 
take vaccine</t>
  </si>
  <si>
    <t>The awareness session was conducted in a single village, and the limited sample size was major drawbacks of the study so we cannot generalize to the entire population</t>
  </si>
  <si>
    <t>The main reasons for a decrease level of knowledge in few questions in our study could be the lack of formal education(here, the mean schooling is 5 standard). Being an interior rural village, there was a lack of access to different modes of communication, and also, the study village had not reported positive cases of COVID-19 till the time the study was conducted.</t>
  </si>
  <si>
    <t>The study could be replicated on a larger scale including multiple villages so as to make them aware about the pandemic and in turn prevent the aftermaths of the same. The outcome for more readiness to get vaccinated can be a game changer in curbing the pandemic.</t>
  </si>
  <si>
    <t>Shahzad 2021</t>
  </si>
  <si>
    <t>COVID-19 Pandemic, Determinants of Food Insecurity, and Household Mitigation Measures: A Case Study of Punjab, Pakistan</t>
  </si>
  <si>
    <t>Shahzad</t>
  </si>
  <si>
    <t>The study also gave due coverage to female households heads, and 14.9% of
the total responses were received from women. Furthermore, the responses to the survey
received from rural respondents represented 40.4% of the total, while urban respondents
involved 55.3%.</t>
  </si>
  <si>
    <t>To assess the impact of COVID-19 on food insecurity in Punjab, a province of Pakistan, its related determinants, and people’s response to mitigate adverse income shocks.</t>
  </si>
  <si>
    <t>The Punjab province in Pakistan was taken as a case study for this research, as it is the most populated province of the country.. Rural areas have a high proportion of the population; as such, this province is more vulnerable to COVID-19.</t>
  </si>
  <si>
    <t xml:space="preserve">The target population of this study is the people of Punjab, Pakistan. </t>
  </si>
  <si>
    <t>It is found in our study that financial support is negatively associated with food insecurity.  In particular,  direct financial support for the emergency food needs,  long term food provision to families, and expanding food assistance is urgently needed. It is critical for Punjab, Pakistan to expand the “Ehsas Emergency Cash Program” to support low-income food-insecure families of the province</t>
  </si>
  <si>
    <t>The results found that severe food insecurity increased by 44.2% in households due to the COVID-19 pandemic. This rise in food insecurity presents many potential health impacts.</t>
  </si>
  <si>
    <t>The household food insecurity access scale (HFIAS) model was applied to measure the level of food insecurity. Moreover, a logit regression model was used to analyze the determinants of food insecurity. This study used a coping strategy index to calculate households’ managing strategies.</t>
  </si>
  <si>
    <t>The population facing food insecurity has been hit more adversely by the far-reaching impact of the COVID-19 pandemic. The impact of the pandemic mainly derives from lockdown and mobility restrictions imposed by governments and the consequences that the subsequent loss of income and less purchasing power has on food security. The food insecurity among households has increased 44.2% due to the COVID-19 pandemic. The households with more family members, those that remained in quarantine, and low-income families experienced more food insecurity. In response to the income shocks, households adopted several coping strategies, such as rationing, dietary changes, less eating, and increased  short-term  food  availability.   Among  the  households  who  received  income support or aid from government and charity organizations, they found less food insecurity than their counterparts.  The financial support and aids helped marginalized groups to improve their food security during the COVID-19 pandemic</t>
  </si>
  <si>
    <t>Among  the  households  who  received  income support or aid from government and charity organizations, they found less food insecurity than their counterparts.  The financial support and aids helped marginalized groups to improve their food security during the COVID-19 pandemic</t>
  </si>
  <si>
    <t>Although this study covered various aspects about food insecurity, it still has the following limitations. Data were collected through online sources due to the COVID-19 lockdown. Though our respondent population was internet users, this was a convenience sample; further research expands similar questions with representative samples across other provinces and populations.The results of our study documented a negative and statistically significant coefficientof gender.  This shows that female-headed families experienced higher food insecurity than male-headed families.</t>
  </si>
  <si>
    <t>Future research may reduce the sample bias, and data can be collected from those households who do not have internet access and/or a smart phone. It can also be examined the evolution of the food-security impact, and how various interventions, including food assistance and healthcare screenings, may affect food insecurity outcomes as COVID-19 unfolds</t>
  </si>
  <si>
    <t>Shang 2020</t>
  </si>
  <si>
    <t>COVID-19 Preparedness in US Home Health Care Agencies</t>
  </si>
  <si>
    <t>Shang</t>
  </si>
  <si>
    <t>To explore COVID-19 preparedness of US home health agencies (HHAs)  and compare results by urban/rural location.</t>
  </si>
  <si>
    <t>Online survey</t>
  </si>
  <si>
    <t xml:space="preserve">Home Health agencies (HHAs) </t>
  </si>
  <si>
    <t xml:space="preserve">Preparedness </t>
  </si>
  <si>
    <t>No intervention was administered.  A 22-item survey (including 2 open-ended questions) was sent out to evaluate COVID-19 preparedness. The survey was adapted from one recently conducted in Michigan nursing homes.</t>
  </si>
  <si>
    <t>1. Most HHAs had an emergency preparedness plan in place, and despite regional differences in COVID-19 cases, most responding agencies were caring for (or had cared for) suspected, confirmed, or recovered patients with COVID-19.
2. For rural agencies, prior relationships or partnerships with local health departments and hospitals may be aiding them in accessing supplemental PPE supplies and COVID-19 testing for their patients. In rural locations, there are also fewer health care providers, and, thus, less competition for PPE supplies than urban agencies are facing.
3. The decreased patient census of HHAs is also concerning. Homehealth patients receiving care before COVID-19 may not be currentlyreceiving care due to fear, staffing shortages, or lack of access totelehealth visits. For smaller HHAs, declining revenue resulting from adecreased census may jeopardize theirfinancial viability. Even foragencies with telehealth capabilities, difficulties with reimbursementfor telehealth services adds to thefinancial issues.</t>
  </si>
  <si>
    <t>Rural HHAs (compared with urban) had moreCOVID-19 testing capacity.  but were less likely to have COVID-19 specific preparedness plans.</t>
  </si>
  <si>
    <t>Rural HHAs were less likely to have COVID-19 specific preparedness plans.</t>
  </si>
  <si>
    <t>this is a relatively small sample and may not represent the entire population of US HHA</t>
  </si>
  <si>
    <t>In the  future, researchers will need to disentangle how HHAs respond long-term to the COVID-19 pandemic and Patient-Driven Groupings Model to understand the capacity that HHAs have to deal with future public health crises.</t>
  </si>
  <si>
    <t>Shu 2021</t>
  </si>
  <si>
    <t>Collaborative Leadership, Collective Action, and Community Governance against Public Health Crises under Uncertainty: A Case Study of the Quanjingwan Community in China</t>
  </si>
  <si>
    <t>Shu</t>
  </si>
  <si>
    <t xml:space="preserve">Chinese rural community located near Wuhan City </t>
  </si>
  <si>
    <t>To explore the mechanism of how collaborative leadership enhanced collective action in community governance against the COVID-19 pandemic. Early blockading to prevent transmission into the community, strict maintenance of social distance to prevent internal diffusion, timely elimination of public panic, and efficient guarantees of household supplies have proven effective in preventing the spread of the epidemic</t>
  </si>
  <si>
    <t xml:space="preserve">Qualitative case study with participant observations and unstructured interviews </t>
  </si>
  <si>
    <t>Quanjingwan is a village with a traditional clan culture</t>
  </si>
  <si>
    <t>Collaborative Leadership, Collective Action, and Community Governance</t>
  </si>
  <si>
    <t>the mechanism of how collaborative leadership enhanced collective action in community governance against the COVID-19 pandemic.</t>
  </si>
  <si>
    <t>Early blockading to prevent transmission into the community, strict maintenance of socialdistance to prevent internal diffusion, timely elimination of public panic, and efficient guarantees ofhousehold supplies have proven effective in preventing the spread of the epidemic.
Our research shows that collaborative leadership can achieve these goals mainly by effectively integrated local knowledge, modern information technology, and social self-organization, and then promoting the realization of collective action of community epidemic prevention and control.  The lessons and implications for public health are discussed</t>
  </si>
  <si>
    <t>The case study of a rural Chinese village caught in the global epidemic dynamics of 2020 demonstrates that, in the face of an uncertain public health crisis, effective cooperation and collective action are the only ways to enact successful anti-epidemic tactics. The case of Quanjingwan also shows that the spread of the virus can be prevented through effective collective action supported by partnerships in the community, and the key to realizing such a success is through the collaborative effort of different organizations and individuals. Therefore, the development of collaborative leadership has become particularly important.</t>
  </si>
  <si>
    <t>Although the importance of collaborative leadership in the field of public health has been widely recognized, few studies have explored why and how collaborative leadership can promote inter-departmental, inter-organizational, and inter-individual cooperation to achieve effective collective action to ensure public health</t>
  </si>
  <si>
    <t xml:space="preserve"> This study attempted to use a single case study to fill this gap however, a single case study when compared with quantitative forms of research or multiple case studies, is ordinarily judged to be lacking in rigor, comparability, and replicability</t>
  </si>
  <si>
    <t>Although the anti-epidemic experience of the Quanjingwan community can bring some positive enlightenment to the public health response under conditions of uncertainty, more effective, comparative, cross-cultural, cross-regional, and cross-country studies are needed to determine whether these experiences can withstand the test of different virus types, social and cultural situations, and political systems</t>
  </si>
  <si>
    <t>The case study of a rural Chinese village caught in the global epidemic dynamics of 2020 demonstrates that, in the face of uncertain public health crisis, effective cooperation and collective action are the only ways to enact successful anti-epidemic tactics. Therefore, the development of collaborative leadership has become particularly important</t>
  </si>
  <si>
    <t>Shukla 2021</t>
  </si>
  <si>
    <t>Evaluating the efficiency of specimen (sample) pooling for real-time PCR based diagnosis of COVID-19</t>
  </si>
  <si>
    <t>Evaluating the efficiency of specimen (sample) pooling for real-time PCRbased diagnosis of COVID-19</t>
  </si>
  <si>
    <t>Shukla</t>
  </si>
  <si>
    <t>samples from varying prevalence of rural population (non-hot spot) referred to COVID laboratory</t>
  </si>
  <si>
    <t>To evaluate the efficacy and sensitivity of specimen pooling for testing of SARS-CoV-2virus to determine the accuracy, resource savings, and identification of borderline positive cases without impacting the accuracy of the testing</t>
  </si>
  <si>
    <t>The efficacy and sensitivity of specimen pooling for testing of SARS-CoV-2 virus to determine the accuracy, resource savings, and identification of borderline positive cases without impacting the accuracy of the testing.</t>
  </si>
  <si>
    <t>People who undertook COVID-19 testing</t>
  </si>
  <si>
    <t>Pooling of tests in rural or low prevalence areas</t>
  </si>
  <si>
    <t>We performed COVID-19 testing by RT-PCR on the samples from varying prevalence of rural population (non-hot spot) referred to COVID laboratory, in the first step, the samples were collated into pools of 5 or 10. These pools were tested by RT-PCR. Negative pools were reported as negative whereas positive pools of 5 and 10 were then de-convoluted and each sample was tested individually</t>
  </si>
  <si>
    <t>Pooled sample RT- PCR analysis strategies can save substantial resources and time for COVID-19 mass testing in comparison with individual testing without compromising the quality of outcome of the test. In particular, the pooled sample approach can facilitate mass screening in the early asymptomatic stages of COVID-19 infections</t>
  </si>
  <si>
    <t>We tested 1580 samples in 158 pools of 10 and 17,515 samples in 3503 pools of 5.Among 10 samples pool, 11 (13%) pools flagged positive in the first step. In the second step, among 11 pools (110 samples) de-convoluted strategy was followed in which 10 individual samples came positive. Among 5 samples pool, 164 (13%) pools flagged positive in the first step. In the second step, among 164 pools (820 samples) de-convoluted strategy was followed in which 171 individual samples came positive. The pooled sample testing strategy saves substantial resources and time during surge testing and enhanced pandemic surveillance. This approach requires around 76%–93% fewer tests in low to moderate prevalence settings and group sizes up to 5–10in a population, compared to individual testing.</t>
  </si>
  <si>
    <t>ICMR has issued guidelines for expediting the COVID -19 testing using pooling of the samples and these guidelines clearly illustrates that pool testing may be deployed in the regions/area where positivity rate is below 2%. The positivity rates in the region from where the samples were evaluated in this study was&lt;1% thus pool sample testing was deployed for optimizing the resources in the resource constrained set up.Pool testing in the higher positive rate regions may not be suitable asit would give more number of positive pools which will not only affect the turnaround time (TAT) but require larger no of retesting. This wouldconsume more resources. We adopted pool testing for this region (posi-tivity&lt;1%) and TAT for negative pools for samples up to 500 in the studywas 8–9 h and, 11–12 h was attained for samples up to 1000. In our protocol the positive pools were evaluated with a TAT of 18–28 h after deconvolution</t>
  </si>
  <si>
    <t>Simpson 2021</t>
  </si>
  <si>
    <t>Temporal trends and forecasting of COVID-19 hospitalisations and deaths in Scotland using a national real-time patient-level data platform: a statistical modelling study</t>
  </si>
  <si>
    <t>Temporal trends and forecasting of COVID-19 hospitalisations and deaths in Scotland using a national real-time patient-level data platform: a statistical modeling study</t>
  </si>
  <si>
    <t>Simpson</t>
  </si>
  <si>
    <t>Scotland</t>
  </si>
  <si>
    <t>To create a national dataset of patient-level data in Scotland to identify temporal trends and COVID-19 risk factors, and to develop a novel statistical prediction model to forecast COVID-19-related deaths and hospitalizations during the second wave.</t>
  </si>
  <si>
    <t>Clinical risk groups were defined using the primary care clinical Read coding system, with codes grouped into 17 categories: care home residence, chronic heart disease, chronic kidney disease, chronic liver disease, chronic respiratory disease, dementia, depression, diabetes, hematological malignancy, home oxygen, hypertension, immunosuppression, multiple sclerosis and degenerative disease, myoneural disease, splenectomy and anemia, transplantation, and pregnancy</t>
  </si>
  <si>
    <t>established a surveillance platform to monitor COVID-19 temporal trends using person-level primary care data</t>
  </si>
  <si>
    <t>established a surveillance platform to monitor COVID-19 temporal trends using person-level primary care data. Cox proportional hazards model was used to estimate the association between clinical risk groups and time to hospitalisation and death. A survival prediction model derived from data from March 1 to June 23, 2020, was created to forecast hospital admissions and deaths from October to December 2020. We fitted a generalized additive spline model to daily SARS-CoV-2 cases over the previous 10 weeks and used this to create a 28-day forecast of the number of daily cases.</t>
  </si>
  <si>
    <t>Hospitalisation and death among those testing positive for SARS-CoV-2 between March 1 and June 23, 2020, were associated with several patient characteristics, including male sex (hospitalisation hazard ratio [HR] 1·47, 95% CI 1·38–1·57; death HR 1·62, 1·49–1·76) and various comorbidities, with the highest hospitalisation HR found for transplantation (4·53, 1·87–10·98) and the highest death HR for myoneural disease (2·33, 1·46–3·71). For those testing positive, there were decreasing temporal trends in hospitalisation and death rates. The proportion of positive tests among older age groups (&gt;40 years) and those with at-risk comorbidities increased during October 2020. On Nov 10, 2020, the projected number of hospitalizations for Dec 8, 2020 (28 days later) was 90 per day (95% prediction interval 55–125) and the projected number of deaths was 21 per day (12–29</t>
  </si>
  <si>
    <t>The estimated incidence of SARS-CoV-2 infection based on positive tests recorded in this unique data resource has provided forecasts of hospitalisation and death rates for the whole of Scotland. These findings were used by the Scottish Government to inform their response to reducing COVID-19-related morbidity and mortality</t>
  </si>
  <si>
    <t>Although the prediction models use up-to-date data, they are still sensitive to the fitted temporal trend. This temporal trend was most imprecise at the end of the observed data series (June 23, 2020), and these values were used in the prediction.</t>
  </si>
  <si>
    <t>Prolongation of the interval between detection of infection and death (an estimated 17·8 days between onset and death17) might have resulted in an underestimation of deaths forecast in the short term (eg, 0–20 days). Bias might have also occurred due to differences in health-care-seeking behaviours between patients; in particular, healthcare workers might have been less likely to seek formal medical advice or assessment, which might have decreased the effect size among this group.25 Unmeasured confounders might also have influenced our estimate</t>
  </si>
  <si>
    <t xml:space="preserve"> further refinements will be needed to improve the model as more data become available—eg, transmission modelling and who-acquires-infection-from-whom matrices</t>
  </si>
  <si>
    <t>Singh 2020</t>
  </si>
  <si>
    <t>Active surveillance with telemedicine in patients on anticoagulants during the national lockdown (COVID-19 phase) and comparison with pre-COVID-19 phase</t>
  </si>
  <si>
    <t>Active surveillance with telemedicine inpatients on anticoagulants during the national lockdown (COVID-19 phase) and comparison with pre-COVID-19 phase</t>
  </si>
  <si>
    <t>Singh</t>
  </si>
  <si>
    <t>This study was conducted at the Hero DMC heart institute (a tertiary care center for cardiac diseases)</t>
  </si>
  <si>
    <t>To compare the effectiveness of the management of patients on oral anticoagulants through telemedicine during the COVID-19 phase versus the pre-COVID-19 phase.</t>
  </si>
  <si>
    <t>The study design is cross sectional, and the pre-COVID-19 phase was taken as November-December 2019, whereas the COVID-19 phase was considered as March-April 2020.
Our study is a single-center study comparing the patients on oral anticoagulation at two different times and using different methodologies. It is a non-randomized design and involves selection bias.</t>
  </si>
  <si>
    <t xml:space="preserve"> Patients on oral anticoagulants</t>
  </si>
  <si>
    <t>Patients with suboptimal INR values associated with complications of stroke and mortality</t>
  </si>
  <si>
    <t>patients on anticoagulation during the pandemic</t>
  </si>
  <si>
    <t>Teleconsultations for cardiac patients on anticoagulant therapy</t>
  </si>
  <si>
    <t>Through telemedicine, we were able to identify the patients who were high risk based on the symptoms, medicine compliance,  availability of medicines, and laboratory investigations. In this study, we arranged for referral of all patients who had symptoms or any complication related to anticoagulation therapy. There was no significant difference noted in the events during the pre-COVID-19 and the COVID-19 phase.</t>
  </si>
  <si>
    <t>Overall, more than 75% of patients were satisfied with this form of consultation (56.8% highly satisfied and 21.5% satisfied).</t>
  </si>
  <si>
    <t>Despite this, 35% of the pa-tients  wanted  that  physical  consultation  with  thephysician should be started after the pandemic ends</t>
  </si>
  <si>
    <t xml:space="preserve">Most of our patients on follow-up are from rural areas with different educational levels. Hence, self-monitoring for this subset of patients who live in rural areas doesnot look like a promising option. </t>
  </si>
  <si>
    <t>Singh 2022</t>
  </si>
  <si>
    <t>Training community health workers for the COVID-19 response, India</t>
  </si>
  <si>
    <t>To report experiences in Bihar, India’s most densely populated state, with a state government programme to train community health workers (CHWs) to combat the coronavirus disease 2019 (COVID-19) pandemic in the state’s predominantly rural population of 128 million</t>
  </si>
  <si>
    <t>Training CHW's</t>
  </si>
  <si>
    <t>In May 2021, during the second wave of the COVID-19 pandemic in India, the Bihari government initiated a 1-day COVID-19 training programme for rural, unaccredited CHWs who had recently completed a community health education course from the National Institute of Open Schooling. The use of primary health centre buildings and doctors to deliver COVID-19 training and the existence of certification data on CHWs who participated in the community health education course streamlined implementation and minimized costs. After COVID-19 training, CHWs were paid as first responders and COVID-19 treatment workers by the Bihari government</t>
  </si>
  <si>
    <t>The training and mobilization of a team of CHWs helped ease pressure on a stressed, rural, health-care system in Bihar and improved its preparedness for future COVID-19 outbreaks. The success of the training programme illustrates how local initiatives can help address gaps in the health workforce and extend the reach of public health care into rural areas, in addition to improving COVID-19 responses</t>
  </si>
  <si>
    <t>Overall, 15000 CHWs in Bihar completed the COVID-19 training programme in 2021 and a further 30000 were enrolled. A survey of CHWs carried out after COVID-19 training had started found that 80% (81/102) were satisfied with training and felt they were receiving information from reliable sources.the in-troduction of COVID-19 training and remuneration on a per-case basis not only supplemented their income, but also better equipped them to handle COVID-19 outbreaks in the community. In addition, the participation of CHWs helped ease the strain on frontline medi-cal workers who were struggling to cope with multiple COVID-19 outbreaks. More broadly, the availability of trained personnel ready to take part in different projects augmented the capacity of the public health-care infrastructure and brought services closer to the community. survey of 16 primary health centres in Patna and 11 primary health centres in Vaishali carried out in June 2021 reported that the average number of people with COVID-19 symptoms referred to each centre by CHWs increased from 5 per day before COVID-19 training to 15 per day after.</t>
  </si>
  <si>
    <t>he process of inducting and training CHWs and implementing safety measures for them could have started earlier after the first COVID-19 wave. By the time infections spiked in rural areas during the second wave, many CHWs had al-ready reduced their activities and scaled back door-to-door visits due to a lack of information, training and protective equipment. Creating a training structure for CHWs across the whole of Bihar was complicated by: (i)the geographi-cal spread of CHWs; (ii)the need to exchange information with a large number of health workers; and (iii)the limited availability of trainers and training venues. The Bihari govern-ment tackled these logistical issues and quickly delivered the COVID-19 training programme by taking advan-tage of the Ayushman Bharat’s primary health centre infrastructure and the community health education certifica-tion provided by the National Institute of Open Schooling. In particular, the use of primary health centre buildings and doctors to deliver training (both in person and virtually) and the existence of National Institute of Open School-ing certification data on CHWs trained at primary health centres were crucial for streamlining the implementation of COVID-19 training without adding overhead costs</t>
  </si>
  <si>
    <t>A survey of 547 CHWs in Bihar car-ried out in April 2021 before the Bihari government decided to formally enlist them in the COVID-19 response found that 88% (481/547) thought that people in the community used them as the first points of contact for primary health care and 75% (410/547) stated they had not received any COVID-19 training or information directly from the govern-ment. Instead the CHWs had obtained basic information about handling CO-VID-19 cases though informal channels such as social media. Despite the lack of formal training, CHWs carried out their regular duties (exposing themselves and their families to the risk of infec-tion) and their work hours increased substantially.</t>
  </si>
  <si>
    <t>Slonim 2020</t>
  </si>
  <si>
    <t>Challenges confronting rural hospitals accentuated during COVID-19</t>
  </si>
  <si>
    <t>Challenges confronting rural hospitals accentuated during COVID-1</t>
  </si>
  <si>
    <t>Slonim</t>
  </si>
  <si>
    <t>critical access hospitals (CAHs) to sustain care for people living in rural communities who lacked access to care</t>
  </si>
  <si>
    <t xml:space="preserve"> To define challenges faced by CAHs through a literature  review  addressing  the  four  major  categories  of  payment,  quality,  access  to  capital,  and  workforce. Additionally, this analysis describes how current challenges to maintain sustainability of CAHs over time are accentuated by gaps in public health infrastructure and variability in individual health care plans exhibited during the COVID-19 pandemic</t>
  </si>
  <si>
    <t>Literature review and policy analysis</t>
  </si>
  <si>
    <t>Policy review and analysis</t>
  </si>
  <si>
    <t>Describes how current challenges to maintain sustainability of CAHs over time are accentuated by gaps in public health infrastructure and variability in individual health care plans exhibited during the COVID-19 pandemic</t>
  </si>
  <si>
    <t>Now,  25  years  later,1350 CAHs serve approximately 18%of the US and a systematic policy evaluation has yet to be performed. Further,  the  challenges  presented  over  the  last  eight months  related  to  COVID-19  has  created  an unprecedented  series  of  consequences  to  both  the public  health  infrastructure  and  healthcare  delivery system.</t>
  </si>
  <si>
    <t>Despite the large number of CAHs, these hospitals continue  to  struggle  with  major  challenges  that compromise  their  sustainability  over  time.  Of  the challenges  analyzed  in  this  literature  synthesis, payment mechanisms, quality, access to capital, and a skilled workforce were among the most important. In addition,  there  are  new  challenges  related  to COVID-19  including  challenges  to  the  redundant plans for these communities, a lack of public health infrastructure,  and  the  inherent  variability  derived from citizens creating individual plans for their care.</t>
  </si>
  <si>
    <t>With  these  goals  inmind, it becomes clear that policy changes are neededif access, cost, and quality are to be assured for thoseliving in rural America considering the status quo wassimply not sustainable prior to COVID-19 and may beinsurmountable after COVID-19</t>
  </si>
  <si>
    <t>Efforts  to  sustain  CAHs  over  the  next  decade  willrequire additional policy interventions that account forovercoming or moderating the challenges in each ofthese areas</t>
  </si>
  <si>
    <t>Song 2020</t>
  </si>
  <si>
    <t>Fragmented restrictions, fractured resonances: grassroots responses to Covid-19 in China</t>
  </si>
  <si>
    <t>Song</t>
  </si>
  <si>
    <t xml:space="preserve">To review pluralist views of the Chinese socio-political system as fragmented and decentralized and to explore various forms of fragmentation of rural society during the prevention stages of the coronavirus outbreak, supplemented by an explanation of why these reactions differed in regard to the political and social structures of Chinese villages. We then discuss locally determined, creative methods of civil disobedience against state policies during the lockdown of Wuhan. </t>
  </si>
  <si>
    <t>Social anthropology study</t>
  </si>
  <si>
    <t>The role of the state and civil society in the response to COVID-19 in rural China</t>
  </si>
  <si>
    <t xml:space="preserve">We first review pluralist views of the Chinese socio-political system as fragmented and decentralized. Next, we explore various forms of fragmentation of rural society during the prevention stages of the coronavirus outbreak, supplemented by an explanation of why these reactions differed in regard to the political and social structures of Chinese villages. We then discuss locally determined, creative methods of civil disobedience againststate policies during the lockdown of Wuhan. </t>
  </si>
  <si>
    <t>During  the  2020  Covid-19  outbreak,  Chinese  society  was fragmented in its response. Rural authorities imposed capricious and uneven restrictions, and civil disobedience among urban residents assumed myriad guises. The degree to which state directives on virus control were implemented within rural China depended on two factors: individual villages’ social structures, and how effectively political pressures were channeled from the top down.</t>
  </si>
  <si>
    <t>Compared to their Hubei counterparts in the early stage of the outbreak, rural cadres in Henan were more effectively mobilized by their county and provincial superiors, which led to quick responses, effective measures, and remarkable results.county authorities convened a Maoist-style mass meeting on January 21 (two days beforeWuhan was locked down), following a request by provincial officials. Rural cadres wereinstructed to pay attention to the daunting situation, proactively respond, mobilize allresources, promptly share information, and strengthen the leadership of the CCP andthe government. On January 23, Shangcai cadres convened again, to assess the situation.This was followed by the declaration of a level-3 health emergency and tough containment measures, including locking down all villages.In contrast, clan systems are well developed in rural Henan. A strong sense of hierarchical social solidarity and the influence of lineage-based, rural elites make socialcontrol and mass mobilization more effective.</t>
  </si>
  <si>
    <t>Locally determined, extreme border controls became common in these villages, as residents barricaded themselves in, destroyed gateways, and blocked access roads, in spite of a central government ban on local officials setting up barriers without authorization.The disproportionate measures inHenan’s villages continued even when there were no new cases of infection being ident-ified. Theoretically, when areas were categorized as low risk, their residents should havebeen allowed to resume normal transport operation. However, although there had beenno new cases of infection in the twenty-six counties and twenty-nine villages withinHenan since February 29, more than seventy percent of buses in the province werestill asked to stop their services, many railway stations remained closed, and the oper-ation of the high-speed train remained reduced. Fewer than thirty percent of laborers in these villages were allowed to return to work.Differences in the actions taken by village authorities were partly dependent on howeffectively China’s administrative hierarchy channeled political pressures from the topdown–from the state government, to the provinces, and to each village corner. Ruralcadres were less innovative and less proactive when not encouraged to act by higher-level authorities. During the early days of the outbreak, Hubei provincial authoritieswere preoccupied with the spread of the coronavirus in Wuhan, and consequentlyissued vague instructions to CCP cadres in rural areas. Political pressure was, therefore, not effectively channeled down, eventually resulting in village leaders failing to devote adequate attention to the seriousness of the virus, and leading to the punishment of a number of county-level officials in Hubei by higher authorities for their ineffective control of the spread of Covid-19 through villages.Other factors that explain the different responses and actions in Hubei and in Henan villages are rural structures, cadres’ varying sense of responsibility, and different levels of social solidarity. The rural areas of Hubei lack the clan systems found in other rural areas of China, in part due to a history of conflict and flooding in the region. Rural Hubei lacksstrong hierarchical communal solidarity among lineage-based rural elites. Furthermore, during China’s rapid urbanization in recent decades, a considerable number of Hubei vil-lagers have migrated to Wuhan and other cities, which has led to increased indifference among labor migrants to social issues in their home villages.</t>
  </si>
  <si>
    <t>This paper points out that central government authorities were not theonly actors who responded to the outbreak, and both rural and urban residents were much more than passive receivers of the central authorities’ directions. Rural officials in affected provinces adopted various preventive restrictions that partly depended on the effectiveness of political channels and individual village structures.These different reactions to the coronavirus crisis are indicative of the partial withdra-wal of state and party power in local communities, despite recent attempts by Xi Jinping’sadministration to recentralize authority and boost the role of the CCP.</t>
  </si>
  <si>
    <t>Srivastav 2020</t>
  </si>
  <si>
    <t>Níveis de conscientização da comunidade rural, desafios e estratégias adotadas para combater o COVID-19: uma e-survey transversal</t>
  </si>
  <si>
    <t>Rural community awareness levels, challenges and strategies adopted to combat COVID-19: A cross-sectional E-survey</t>
  </si>
  <si>
    <t>Srivastav</t>
  </si>
  <si>
    <t>To identifying the level of awareness and challenges faced by the people of rural communities due to the COVID-19 outbreak.</t>
  </si>
  <si>
    <t xml:space="preserve">E-survey questionnaires were circulated through WhatsApp messaging mobile-based application. </t>
  </si>
  <si>
    <t xml:space="preserve">Villagers </t>
  </si>
  <si>
    <t>The three domains in the survey primary relate to WHO SPRP category 2 since they all evaluate the information that is known by the participants regarding awareness, challenges and strategies.</t>
  </si>
  <si>
    <t>Community engagement is the best suited specific topic since the survey information/ perspective relates to 36 villagers from 5 different villages and their personal and community perspective of the domains.</t>
  </si>
  <si>
    <t>No intervention was administered. E-survey questionnaires were circulated through WhatsApp messaging mobile-based application. The questionnaire was formed incorporating the three-point Likert scale with three domains, 1) Awareness, 2) Challenges and, 3) Strategies and 12 items.</t>
  </si>
  <si>
    <t>The study concludes  that  94%  of  villagers  are  aware  about the  COVID-19  infections,  88%  are  facing  challenges and 86% adopt the best strategies and methods to combat the challenges posed by COVID-19.</t>
  </si>
  <si>
    <t>Physical  activity  and  yoga  has  been  shown  positive impact  on  physical  health  by  boosting  immunity, improve  the  body’s  ability  to  fight  with  infection, improve mental health, and prevent weight gain and overall functioning. Most of the respondents (86% of people) from villages are following these as preventive strategies from COVID-19. 
The best strategies adopted by the were sealing of containment zone, usage of homemade mask made up of clothes, consuming traditional herbal medicine as immunity boosters for prophylaxis and involving in regular physical activity and yoga.</t>
  </si>
  <si>
    <t>Our survey was only limited to online based, most of the rural  populations  are  having  limited  access  to  smart phone and might failed to complete the questionnaire</t>
  </si>
  <si>
    <t>Study  has  several  limitations  such  as  small  sample size,  and  limited  time  duration  of  the  study.  Our survey was only limited to online based, most of the rural  populations  are  having  limited  access  to  smart phone and might failed to complete the questionnaire. Community  perceptions  or  views  might  change  over time in response to other services changes</t>
  </si>
  <si>
    <t>Further studies can be done with other conditions and longitudinal survey can be done with larger sample size. Studies can be done to find out the impact of government policies and implementation of awareness programmes on community.</t>
  </si>
  <si>
    <t>Strumann 2021</t>
  </si>
  <si>
    <t>Experiences made by family physicians managing patients with SARS-CoV-2 infection during spring 2020 - a cross-sectional analysis</t>
  </si>
  <si>
    <t>Experiences made by family physicians managing patients with SARS-CoV-2 infection during spring 2020–a cross-sectional analysis</t>
  </si>
  <si>
    <t>Strumann</t>
  </si>
  <si>
    <t>To gather experiences made by primary care physicians managing SARS-CoV-2 infected patients during the first wave in March 2020 and to clinically characterize these patients.</t>
  </si>
  <si>
    <t>online questionnaire survey</t>
  </si>
  <si>
    <t>physicians were invited to participate in an online questionnaire survey</t>
  </si>
  <si>
    <t>Primary Care Physicians</t>
  </si>
  <si>
    <t xml:space="preserve">case management </t>
  </si>
  <si>
    <t>Routine care of COVID-19 Patients</t>
  </si>
  <si>
    <t>They also managed their patients remotely by telephone or video during the outbreak</t>
  </si>
  <si>
    <t>5,632 physicians were invited to participate in an online questionnaire surveying routine data regarding the general care situation at the physician practice level and the care for patients infected with SARS-CoV-2.
No intervention was administered. A survey was sent to gather data describing the routine care of COVID-19 patients by primary care physicians in Germany during the first outbreak of SARS-CoV-2 in spring 2020. It included 15 items about the general care situation at the physician practice level and 12 items considering the care of each infected patient.</t>
  </si>
  <si>
    <t>A large percentage of physicians were not equipped with sufficient protective gear , which increased their risk for a SARS-CoV-2 infection. They also managed their patients remotely by telephone or video during the outbreak. Moreover, a higher probability for having a severe course was observed in rural areas underlining the need for a strong primary care to enable hospitals to concentrate on critically ill patients.</t>
  </si>
  <si>
    <t>1.In Germany, physicians have been temporarily allowed to provide a certificate of incapacity by telephone in case of upper respiratory tract infections in-order to reduce the risk of spreading the virus by physical contact between patients and their physicians. 
2.Most physicians relied on remote technologies. Especially video consultations were used far more often than in the past.
3.If the practice visit is considered as too challenging, home visits might be an alternative, which was done by about 20% of the physicians.</t>
  </si>
  <si>
    <t>1.Moreover, primary care physicians had an increased risk of being infected ,because they lacked sufficient protective gear.
2.Our results suggest that the odds for hospitalization of patients located in rural areas are more than twice as large as for patients in urban areas on e might also consider a selection effect while interpreting this result ;patients in rural areas with a suspected infection might be more likely to consult a primary care practice instead of a hospital, e.g. because of greater travel distances. Regardless of which interpretation is closer to the truth, both suggest that a strong primary care is crucial, especially in rural areas, for addressing the health burden of the pandemic.</t>
  </si>
  <si>
    <t>Findings could be impared by a selection bias or response bias due to the small sample size of surveyed physicians(n=132) because of the low response rate(2.3%)and the distribution of the respondentsacross the federal states</t>
  </si>
  <si>
    <t>Sun 2021</t>
  </si>
  <si>
    <t>Rural-urban and within-rural differences in COVID-19 vaccination rates</t>
  </si>
  <si>
    <t>Sun</t>
  </si>
  <si>
    <t>To compare adult COVID-19 vaccination rates across the US rural-urban continuum and across different types of rural counties</t>
  </si>
  <si>
    <t>compared adult COVID-19 vaccination rates across the US rural-urban continuum and across different types of rural counties</t>
  </si>
  <si>
    <t>We retrieved vaccination rates as of August 11, 2021, for adults aged 18+ for the 2,869 counties for which data were available from the CDC. We merged these with county-level data on the demographic and socioeconomic composition, healthcare infrastructure, 2020 Trump vote share, and USDA labor market type. We then used regression models to examine predictors of COVID-19 vaccination rates across  the USDA’s 9-category rural-urban continuum codes and separately within rural counties by labor-market type</t>
  </si>
  <si>
    <t>As of August 11, 45.8% of adults in rural counties had been fully vaccinated, compared  to 59.8% in urban counties. In unadjusted regression models, average rates declined monotonically with increasing rurality. Lower rural rates are explained by a combination of lower educational attainment and higher Trump vote share. Within rural counties, rates are lowest in farming and mining-dependent counties and highest in recreation-dependent counties, with differences explained by a combination of educational attainment, health care infrastructure, and Trump voteshar</t>
  </si>
  <si>
    <t>Within rural counties, rates are lowest in farming and mining-dependent counties and highest in recreation-dependent counties, with differences explained by a combination of educational attainment, healthcare infrastructure, and Trump voteshare</t>
  </si>
  <si>
    <t>Lower vaccination rates in rural areas are concerning given higher rural COVID-19 mortality rates and recent surges in cases</t>
  </si>
  <si>
    <t>analyses are ecological,and findings cannot be applied at the individual level</t>
  </si>
  <si>
    <t>Lower vaccination rates in rural areas are concerning given higher rural COVID-19 mortality rates and recent surges in cases. At this point, mandates may be the most effective strategy for increasing vaccination rates</t>
  </si>
  <si>
    <t>Svistova</t>
  </si>
  <si>
    <t>Use of Telehealth Amid the COVID-19 Pandemic: Experiences of Mental Health Providers Serving Rural Youth and Elderly in Pennsylvania</t>
  </si>
  <si>
    <t>Use of Telehealth Amid the COVID‑19 Pandemic: Experiences of Mental Health Providers Serving Rural Youth and Elderly in Pennsylvania</t>
  </si>
  <si>
    <t>To explore how mental health service providers experienced the use of telehealth in serving their rural clients who are youth and older adults.</t>
  </si>
  <si>
    <t>purposive sampling, online focus groups with 147 providers serving rural youth and elderly</t>
  </si>
  <si>
    <t>Mental health and insurance providers</t>
  </si>
  <si>
    <t>Older people; Children or adolescents</t>
  </si>
  <si>
    <t xml:space="preserve"> telehealth in mental health practises</t>
  </si>
  <si>
    <t xml:space="preserve">ysis. The findings suggest that telehealth is perceived as both: silver linings during the pandemic (service continuation during the pandemic, improved parental involvement and responsiveness, easing the transportation challenges, and decrease in no-show </t>
  </si>
  <si>
    <t>ome roadblocks to success (Not for every youth!, Technology challenges among the older adults, and “Dead zones” without internet and cellphone reception</t>
  </si>
  <si>
    <t>Future studies ought to include attitudes of recipients of telehealth services to determine whether the benefits of telehealth identified by mental health service providers and managed care organizations align with the lived experience of people receiving those services</t>
  </si>
  <si>
    <t>s. Continuous policy support and organizational efforts to provide customized telemental health are called for to remediate rural disparities in access to mental health services beyond the pandemic p</t>
  </si>
  <si>
    <t>Tamene 2021</t>
  </si>
  <si>
    <t>What it takes to save lives: An assessment of water, sanitation, and hygiene facilities in temporary COVID-19 isolation and treatment centers of Southern Ethiopia: A mixed-methods evaluation</t>
  </si>
  <si>
    <t>What it takes to save lives : An assessment of water, sanitation, and hygiene facilities in temporary COVID-19 isolation and treatment centers of Southern Ethiopia: A mixed-methods evaluation.</t>
  </si>
  <si>
    <t>Tamene</t>
  </si>
  <si>
    <t xml:space="preserve">Southern Nations, Nationalities, and Peoples’ Region is mostly rural </t>
  </si>
  <si>
    <t>To examine the availability, accessibility, functionality, and disparity of water, sanitation, and hygiene (WASH) facilities in temporary COVID-19 isolation and treatment centers of southern Ethiopiain 2020.</t>
  </si>
  <si>
    <t>Field visits and  survey at 35 temporary treatmment centres using checklist and key informant interviews</t>
  </si>
  <si>
    <t>infection prevention and patient safety officers at the treatment centres</t>
  </si>
  <si>
    <t>WASH conditions in treatment centres</t>
  </si>
  <si>
    <t>Wash conditions at the temporary COVID-19 treatment centres</t>
  </si>
  <si>
    <t>The results reveal crucial deficiencies in the provision of WASH in the temporary COVID-19 treatment centers.Temporary  treat-ment centers received an average of 200 patients per week at present. 9(25.7%)were in rural areas of the region. According to the findings of the present study, there is a signifi-cant difference between urban and rural treatment centers concerning providing a functional, well-maintained, and improved latrine service.</t>
  </si>
  <si>
    <t>88%of the treatment centers had at least one environmental health officer; all 35 centers had water piped into their facilities; and all had bathrooms within their premises</t>
  </si>
  <si>
    <t>1.In the present study, 27 (77.1%) of the temporary treatment centers had daily water supply interruptions. Water from unimproved sources was also used by 7(20%)of the treatment centers.
2.The availability of and accessibility to sanitation facilities varied for the different centers surveyed. 5(14.28%) of the facilities did not have toilets separated for staff and patients, and only 2(3.57%) of the treatment centers had bathrooms that were handicapped accessible.
3. Sanitation observations made during the visits revealed that sanitary conditions were not up to the mark and needed to be addressed, particularly concerning the cleanliness of the toilet seats. However , the lack of funding in the study area was seen as contributing to the inability of the treatment centers to put in place such safety protocols.
4.In the present study, 94.7% of the laundries in the treatment facilities were not functional. 
5. Similarly, 29(82.85%)of the treatment centers had showers that were not functional or maintained properly (with 0.5% of chlorine after each patient).
6. Handwashing compliance in the clinical settings evaluated in this study was far from ideal. There were no usable hand washing stations in 9(27%)of the treatment centers.
7. Poor waste segregation, overfilling garbage bins ,and in efficient garbage transportation and storage were all common occurrences in the current study.
8.Nearly all of the interview participants expressed a general shortage of PPE in the present study.</t>
  </si>
  <si>
    <t>This is a particular sample in a single region and the findings are not likely to be representative of all treatment facilities in Ethiopia in their entirety. In addition, this study did not assess actual hand washing practices among people.</t>
  </si>
  <si>
    <t>Future research will benefit from a more systematic sampling plan that allows for the synthesis of bigger samples, to better represent temporary isolation and treatment centers across the country or in the Horn of Africa. Investigations should also be conducted to develop a comprehensive set of strategies to assist treatment centers in remote and rural locations to handle their wastes efficiently.</t>
  </si>
  <si>
    <t>Between urban and rural areas, there was also a significant difference in latrine maintenance, hand hygiene protocol design and implementation , and waste incineration capacity</t>
  </si>
  <si>
    <t>Tan 2021</t>
  </si>
  <si>
    <t>Self-sampling in Human Papillomavirus screening during and post-COVID-19 pandemic</t>
  </si>
  <si>
    <t>Tan</t>
  </si>
  <si>
    <t xml:space="preserve">Malaysia </t>
  </si>
  <si>
    <t>To determine the feasibility of providing primary HPV DNA testing using the self-sampling method to the hard-to-reach population in the interior of Sarawak during the COVID-19 pandemic.</t>
  </si>
  <si>
    <t>Women 20 - 80 years from villages in Long Banga, Sarawak in an outreach prgramme</t>
  </si>
  <si>
    <t>Women aged between 20-80 years</t>
  </si>
  <si>
    <t>Providing primary HPV DNA testing using the self sampling method</t>
  </si>
  <si>
    <t>Other: check</t>
  </si>
  <si>
    <t>Primary HPV DNA screening using the self sampling method.</t>
  </si>
  <si>
    <t>Primary HPV DNA screening using the self-sampling method can be carried out in remote areas during the COVID-19 pandemic without compromising mobility restrictions.</t>
  </si>
  <si>
    <t>40% of women (0f 10 who responded) preferred self sampling over clinician collection. 
Self-sampling provided the women in Long Banga with accessibility to cervical cancer screening. It allows them to have cervicovagianal samples collected in their privacy and at the time of the COVID-19 pandemic without compromising the strict standard operating procedures imposed by the government</t>
  </si>
  <si>
    <t>All participants had completed the HPV literacy survey, with most of them (83.6%;n=46/55) stated that they had never heard about HPV.Only 16.4%(n=9/55) had heard about HPV, with seven of them knew that HPV infection could lead to cervical cancer. Of the 7 women who knew the oncogenic nature of HPV, three had received HPV vaccination.
Only ten(18.2%) women have completed the self-collection perception survey.
Postal services is not available to villagers and postal delivery of of self-sampling kit to individual addresses as described in Kobetz et al. was not possible.</t>
  </si>
  <si>
    <t>Very small sample who responded to questionnaire self sampling.Wemusthighlightthatpostalserviceisnotavailabletothevillagersandpostaldeliveryofself-samplingkittoindividualaddressesasdescribedbyKobetzetal.,isimpossible.36Wecannotdiscountthepossibilityofimpropersamplingtechniqueasitwascarriedoutinprivacyofparticipantsbutotherstudieshaveshownhigh-concord</t>
  </si>
  <si>
    <t>Resilience, vulnerability and adaptability: A qualitative study of COVID-19 lockdown experiences in two Henan villages, China</t>
  </si>
  <si>
    <t>Resilience, vulnerability and adaptability: A qualitative study of COVID-19 lock down experiences in two Henan villages, China</t>
  </si>
  <si>
    <t>To understand the lockdown measures and rural community responses at grass roots level.</t>
  </si>
  <si>
    <t>Villagers and Village cadres</t>
  </si>
  <si>
    <t>This study both explores a new practical phenomenonand uses theoretical reflection to explain the social mechanismsunder-lying the implementation of the COVID-19 lockdown. Data collection occurred through face-to-face in-depth interviews with 16 respondents in villages Z and B. The interviews took place in May and June 2020, when people from outside the village were permitted to enter</t>
  </si>
  <si>
    <t>Through interviews with local people in two Henan villages, we find that the lockdown measures were indeed radical. The measures were shaped by geographical structures and human resources ,but overall, they were disproportionate relative to the level of risk presented. However, these measures were largely accepted and even welcomed by villagers, in sharp contrast to the expectation that draconian measures would be met with wide spread resistance.
In view of the findings above, the rural acceptance of the lockdown policies has two key contributing factors: (i) shared interests of individual villagers and the converged goal of government and civil society, and (ii) tacit flexibility in COVID-19 adaption strategies to tackle conflict resulting from goal diversion between villagers and local governments. I</t>
  </si>
  <si>
    <t>1. In village Z, the lockdown was enforced by local governing bodies : the five members of the village committee formed a task force to carry out strict surveillance at the entrances of main streets.
2.In village Z, a practice adopted to guarantee obedience to lockdown measures was a penalty method related to the ‘five constructions’ system (i.e., of the construction of the Party, stability and legality, a clean cadre team, rural civilisation, and a liveable environment). Under this system, each of the five dimensions was assigned ten points (thus, a total of 50 points), and the county government conducted quarterly inspections to assess how well villages performed in each dimension. The achievement of full points in each dimension would result in the older villagers (aged 65 years or above) receiving a bonus of 50 yuan per person per quarter. In the middle of the pandemic, the county authorities decided that should village officials be found incapable of executing lockdown measures, the village’s points would be deducted, and its senior villagers could not be rewarded accordingly.
3. The officials of village B guarded the main entrances, and hired people from those households experiencing poverty to help guard the checkpoints set up at the main entrances to village clusters. However, villagers were allowed to travel to the closest township to purchase food. Patrolling was done much less intensely.
4.Considerable effort was made to ensure that villagers would have access to food and other essentials during the lockdown. In village Z, there are two village grocery stores. Both remained open throughout the lockdown. The village committee set up a WeChat group for residents to make orders. Each store also established its own WeChat group to attract villagers. The village cadres worked closely with store owners to organise food and other essentials from the outside. They also convinced the store owners to make zero-contact deliveries to each household. When residents ordered some special commodity that the stores could not supply, the village committee would dispatch its members to arrange collective purchase once a day from the markets in the closest township. 
5.In village B, there is only one small grocery store in the main cluster, which was shuttered a couple of days after the lockdown. Consequently, the village committee permitted residents to purchase food and other essentials from the closest township by themselves. However, only one entry pass was assigned to each household, and they needed to present it every time they attempted to leave the village.
5. As mentioned previously, village Z is identified as a village experiencing poverty. Those households experiencing poverty in village Z had long received a range of special treatment, such as pension and free food (intvw-Z04). Village officials even took the initiative to clean their homes for inspections from upper authorities (which is unsurprising given the bureaucratic institutions and strong pressure to complete poverty alleviation tasks in China [62]). In village B where there are fewer households experiencing poverty, to provide more assistance to these families, the village committees hired people from these households to help guard the checkpoints set up at the main entrances to village clusters. A salary of 500 yuan per month was offered (intvw-B07). This amount of money is very helpful, considering a local household could merely earn an annual income of between 1,800 and 4,000 yuan from agricultural activities on average. This move also proved beneficial for addressing the shortage of human resources faced by the village authorities, as there were neither ‘five seniors’ nor No. 1 secretaries in village B.
6.  As in other urban and rural areas, the schools in the two villages were forced to shut down. Since the end of Chinese New Year in mid-February, the schools in both villages started to offer online classes while managing to ensure that students could keep up with study via a broadband connection. For instance, primary schools in village B asked teachers to record lectures and make them available online, while middle school teachers used Tencent Meeting, a cloud-based videoconferencing application, to deliver live teaching. Most of the families in both villages had a home desktop computer and high-speed internet connection. For children who had problems using wireless internet at home, schools in village B even promised to reimburse the cost of mobile data usage for their parents.</t>
  </si>
  <si>
    <t>In comparison, the lockdown was implemented less strictly in village B, partly due to the challenges presented by the fragmented geographical structure.</t>
  </si>
  <si>
    <t>Given our focus on two villages, the interviews may not have covered all important dimensions of lockdown experiences in Henan.</t>
  </si>
  <si>
    <t>Future research is needed to closely monitor this marginalisedgroup’s experiences and responses to the governments handling of new and critical economic and social challenges in the post-pandemic era</t>
  </si>
  <si>
    <t>Terry 2021</t>
  </si>
  <si>
    <t>Perceived Usefulness of Telehealth Among Rural Medical Providers: Barriers to Use and Associations with Provider Confidence</t>
  </si>
  <si>
    <t>Terry</t>
  </si>
  <si>
    <t>To (a) examine rates of telemedicine use among rural providers, (b) determine whether changes in telehealth use in this group were associated with provider confidence and perceived usefulness of technology, (c) compare these providers’ perceptions of the “usefulness” of technology prior to and during the COVID-19 pandemic, and (d) examine barriers to implementation and use of telehealth within a rural sample.</t>
  </si>
  <si>
    <t>Survey of n=686 medical providers at a rural Pennsylvania teaching hospital</t>
  </si>
  <si>
    <t>Rural health providers perceptions around the usefulness of telemedicine during and post pandemic</t>
  </si>
  <si>
    <t>Telehealth</t>
  </si>
  <si>
    <t>f 136 respondents, 86% reported no prior experience using virtual technology for patient encounters. Use of telehealth care increased by 34% following the pandemic</t>
  </si>
  <si>
    <t>ic. Provider confidence in his/her/their abilities was positively associated with increased use of telehealth and perceived usefulness of technology</t>
  </si>
  <si>
    <t>Provider-identified barriers to implementation included necessity of physical exams and lack of technological literacy.</t>
  </si>
  <si>
    <t>). Given the increased use of telehealth in medicine, understanding the perceived advantages and disadvantages might provide clues to how organizations might better implement and use technology. As these barriers are further identified, and the specific impacts of these barriers are assessed, organizations could ultimately consider changes in policy and practice</t>
  </si>
  <si>
    <t>Future research in rural health settings might explore other salient barriers related to dissemination of telehealth services. These studies might also include barriers reported by relevant support staff, like nurses or administrative staff. Understanding and identifying ways in which telehealth can be disseminated effectively and efficiently aligns with protective health behaviors (i.e., physical distancing</t>
  </si>
  <si>
    <t>Both medical providers and patients continue to face various barriers to seamless integration of care. Devising ways to increase self-confidence and efficacy for use of telehealth among providers might be an additional way to increase telehealth use</t>
  </si>
  <si>
    <t>Thomas 2022</t>
  </si>
  <si>
    <t>Challenges and Collaborations: A Case Study for Successful Sexual Assault Nurse Examiner Education in Rural Communities During the COVID-19 Pandemic</t>
  </si>
  <si>
    <t>Challenges and Collaborations: A Case Study for Successful Sexual Assault Nurse Examiner Education in Rural CommunitiesDuring the COVID-19 Pandemic</t>
  </si>
  <si>
    <t>Thomas</t>
  </si>
  <si>
    <t>To describe the unique challenges and collaborations that have taken place in rural communities as we continued to train nurses during the COVID-19 pandemic.</t>
  </si>
  <si>
    <t>Nurses</t>
  </si>
  <si>
    <t>Training sexual assault nurse examiners i.e. The sexual assault nurse examiner trainee (SANE) program. To combat the issues that rural trainees have collaborated with our trainees, clinical partners, and community partners to find ways that we could creatively use technology and telehealth; we created online testing games, conducted one-on-one Zoom coaching sessions, distributed practice certification examinations, and debriefed with trainees individually. We also worked with hospital administration on alternative scheduling for the trainees and spreading our didactic content over 3 weeks instead of compressing the trainings into one 40-hour work week.</t>
  </si>
  <si>
    <t>Rural areas were severely hit by the COVID-19 pandemic,with limited resources to properly combat the resultant closures, patient load, and mandated safety measures. A dedicated preceptor and SANE trainer, along with collaboration and commitment maintained by relevant community partners, fostered SANE trainees to function in a rural community. Not only that our strategies proved to retain trainees, but also the success of our strategies led other rural communities and agencies to seek these services.</t>
  </si>
  <si>
    <t>1.Although the pandemic limited the number of people who had been sexually assaulted willing to present at an emergency department and seek SANE services, each trainee has seen improvements in their abilities to provide sexual assault examinations. This is largely because of the routine virtual meetings with our SANE trainer, which provided structured case reviews.
2. Before the RUSANE program, Hendry County had zero certified or trained SANE nurses. Meeting this need has allowed these nurses to have IAFN didactic and clinical training that is not only evidence based but also learner centered and reduces traveling and financial stress (Maier, 2012).
3. Ensuring that our curriculum was IAFN accredited, including our clinical requirements, provided our trainees and clinical partners with confidence that they were receiving proper training and support. In addition, developing and delivering didactic and clinical skills training at our rural clinical partners' site and compensating nurses for their training and for their on-call time has shown to be successful in recruiting and retaining nurses in rural areas.
4.Currently, HRMC has maintained an on-call schedule for theSANE trainees, guaranteeing 24/7 coverage and rapid response time for persons who have been sexually assaulted, presenting to the emergency department. This has changedthe environment for those who present at HRMC. They no longer wait multiple hours, or travel outside their county, to receive SANE services.</t>
  </si>
  <si>
    <t>Rural areas were severely hit by the COVID-19 pandemic,with limited resources to properly combat the resultant clo-sures, patient load, and mandated safety measures.</t>
  </si>
  <si>
    <t>It is difficult to gauge the full effect of our program given our small cohort size and the limitations that were broughtby the pandemic</t>
  </si>
  <si>
    <t>Programs inural areas should prioritize community relations and flexibility in their approach based on differences in resources available to rural versus urban residents.</t>
  </si>
  <si>
    <t>Thomson 2021</t>
  </si>
  <si>
    <t>Factors Associated With Use of and Satisfaction With Telehealth by Adults in Rural Virginia During the COVID-19 Pandemic</t>
  </si>
  <si>
    <t>Thompson</t>
  </si>
  <si>
    <t>To examine the use of and satisfaction with telehealth services during the pandemic in a predominantly rural sample and estimate the magnitude of the association between demographic and health characteristics, health literacy, internet access, and the odds of using telehealth.</t>
  </si>
  <si>
    <t>A total of 401 participants registered to the VALW before January 2020 were invited to complete a self-administered consent and survey online or through mailed paper surveys between June 2020 and January 2021.</t>
  </si>
  <si>
    <t>Use and satisfaction of telehealth for health information and services in rural communities</t>
  </si>
  <si>
    <t xml:space="preserve"> Telehealth included communication via telephone, video, or electronicmonitoring systems.</t>
  </si>
  <si>
    <t>The 253 participants (183 women [77.87%]) had a mean (SD) age, of 52.41 (16.12) years; 135 participants (57.69%) were non-Hispanic White and 157 (70.72%) lived in rural area. After March 2020, 102 participants (41.00%) reported telehealth use.). Utilization of and satisfaction with telehealth services in this sample were associated with regular internet access, higher health literacy, and greater perceived stress. Demographic variables were not significantly associated with use of telehealth.</t>
  </si>
  <si>
    <t>Eighty participants (78.00%) were comfortable communicating with clinicians using telehealth, and 81 (79.00%) said they would use telehealth again. Some participants(69 participants [68.00%]) agreed that telehealth is an acceptable mode for health care delivery.Satisfaction among the 102 participants who used telehealth was associated with regular access tothe internet (χ21= 4.58;P= .03) and higher health literacy (χ21=5.02;P= .03).</t>
  </si>
  <si>
    <t>Implementation of telehealth will continue afterthe pandemic, and our work highlights key considerations for rural residents to ensure that existingtechnology barriers are not exacerbate</t>
  </si>
  <si>
    <t>Toccalino 2022</t>
  </si>
  <si>
    <t>Addressing the Shadow Pandemic: COVID-19 Related Impacts, Barriers, Needs, and Priorities to Health Care and Support for Women Survivors of Intimate Partner Violence and Brain Injury</t>
  </si>
  <si>
    <t>Toccalino</t>
  </si>
  <si>
    <t xml:space="preserve"> Rural and remote areas</t>
  </si>
  <si>
    <t>To describe  COVID-19−related effects, barriers, needs, and priorities to health care and support services for women survivors of IPV-TBI</t>
  </si>
  <si>
    <t>Participatory research model, including engagement with 30 stakeholders</t>
  </si>
  <si>
    <t>Women survivors, service providers, researchers, and decision-makers</t>
  </si>
  <si>
    <t>COVID-19 Related Impacts, Barriers, Needs, and Priorities to Health Care and Support for Women Survivors of Intimate Partner Violence and Brain Injury</t>
  </si>
  <si>
    <t>Gender Based Violence</t>
  </si>
  <si>
    <t>A community-based participatory research approach, an emergency summit consisting of 2 virtual meetings 3 weeks apart was convened with key stakeholders from the IPV, TBI, and health care sectors to address COVID-19 Related Impacts, Barriers, Needs, and Priorities to Health Care and Support for Women Survivors of Intimate Partner Violence and Brain Injury</t>
  </si>
  <si>
    <t>The COVID-19 pandemic has intensified IPV-TBI, increased challenges for women survivors, and accen-tuated the continued lack of IPV-TBI.  Awarenes of IPV-TBI was flagged by stakeholders as the most important action needed to support survivors. Therefore, education and awareness campaigns for survivors and the general public as well as service and health-care providers are needed. For physicians, rehabilitation professionals, and other health care providers, there is a need for broader education on how to address IPV-TBI among clients and integrate this knowledge into practice.
Findings were part of a larger conversation seeking input on broader issues of gaps in IPV-TBI knowledge and services within health care, much of the discussion was focused on gaps that existed pre-COVID and have subsequently been exacerbated. While many of the themes from the larger conversations were similar to those focused on COVID-related experiences, there are striking COVID-related challenges to be recognized, which have been grouped into 3 main themes: (1) effects of COVID-19 on women survivors of IPV-TBI, (2) priority areas for support, and (3) barriers and facilitators to support services</t>
  </si>
  <si>
    <t xml:space="preserve">Several priority areas were identified through the summits. Combatting an overall lack of awareness of the intersection of IPV and TBI among survivors and the public through general awareness campaigns was noted as a priority. Equipping survivors and their support networks with a better understanding of the intersection and signs and symptoms of TBI empowers them to better identify and advocate for their needs. A lack of knowledge among health care professionals and service providers was also noted. </t>
  </si>
  <si>
    <t>Stakeholders reported the amplified effects of COVID-19 in remote and rural communities, including Indigenous communities, which experienced a lack of services and resources long before the pandemic started.Many communities have put restrictions on inbound travel, resulting in women seeking care being sent away from their communities.Stakeholders shared that some regions onlyhave traveling physicians, forcing survivors to repeat their story eachtime they see a different provider, which can result in revictimizing/retraumatizing the survivor and may serve as a barrier to seeking care.Many Indigenous communities had limited or no immediate access tohealth care services even before the pandemic, which has only beenexacerbated. Consequently, women survivors are required to travel tolarge urban centers to receive support that is often not culturally safe.Broader reductions in medical travel favoring the use of telemedicineand virtual care have made access to health care even more difficult.Specifically, many survivors living in remote and rural communitiesface infrastructure challenges, often lacking the devices or connectivityrequired to access virtual care and are thus harder to reach. Stakehold-ers feared that these women may be further excluded as the pandemicpushes more services to move online.Safety and privacy were also noted concerns, especially forwomen living with abusive partners.</t>
  </si>
  <si>
    <t>Increasing education and awareness among health care and IPV service providers, survivors, and the public remains a priority</t>
  </si>
  <si>
    <t>Tailored resources are needed that can be used to improve patient education on the intersection between IPV and TBI and available supportive resources. There is work to be done across health care professions in developing and implementing protocols to better identify and support survivors of IPV-TBI. Stakeholders also emphasized the need for research that is inclusive and diverse to meet the needs of underrepresented populations, such as Black and Indigenous women survivors of IPV-TBI.</t>
  </si>
  <si>
    <t>The COVID-19 pandemic has amplified the shadow pandemicof IPV, increasing the rates and severity of violence.19-21Thepandemic has also shed light on preexisting inequities, bar-riers, and structural flaws that failed to support survivors longbefore the pandemic started and will continue to fail survivorsunless there are systemic changes.</t>
  </si>
  <si>
    <t>Tori 2021</t>
  </si>
  <si>
    <t>Healthcare Professional Presenteeism during a COVID-19 Outbreak in an Australian Rural Healthcare Environment: A Case Analysis</t>
  </si>
  <si>
    <t>Tori</t>
  </si>
  <si>
    <t>To describe healthcare professional presenteeism during a covid-19 outbreak in an Australian Rural Healthcare Environment: A Case Analysis</t>
  </si>
  <si>
    <t>An analysis of the complex of factors that led to the first nosocomial outbreak of COVID-19 within a healthcare environment in Australia demonstrates how rural healthcare environments are ill-equipped to meet the demands of unexpected external disasters. Health professional presenteeism contributed to the North West Tasmania COVID-19 outbreak and affected the hospital and health service provision within the region.</t>
  </si>
  <si>
    <t>Presenteeism is more commonly a trait exhibited by women, older employees, and those persons with conscientious personalities [10]. Health care workers, mainly medical practitioners, and nurses, exhibit higher presenteeism behaviours than other professional groups [11], and particularly in underserved geographical rural and remote areas, where there is a deficit of alternate staffing.</t>
  </si>
  <si>
    <t>Health professional presenteeism contributed to the North West Tasmania COVID-19 outbreak and affected the hospital and health service provision within the region.
An analysis of the complex of factors that led to the first nosocomial outbreak of COVID-19 within a healthcare environment in Australia demonstrates how rural healthcare environments are ill-equipped to meet the demands of unexpected external disasters.</t>
  </si>
  <si>
    <t>Recommendations to mitigate risk for future disaster planning  in  rural  healthcare  environments  include  improved  infection  control  strategies  and  a whole-community approach.</t>
  </si>
  <si>
    <t>Health professional presenteeism contributed to the North West Tasmania COVID-19 outbreak and affected the hospital and health service provision within the region.</t>
  </si>
  <si>
    <t>The Haddon matrix was employed to provide a framework for investigating the complexity of factors that contributed to the outbreak of COVID-19 within this rural region. The Haddon matrix describes four overarching factors related to host (healthcare professionals), infrastructure, physical, and social environment, which contributed to the outbreak at two occasions of pre- and during the event,  and how changes have been made or suggested in these dimensions post-event.</t>
  </si>
  <si>
    <t>The complexities surrounding the first nosocomial outbreak of COVID-19 in a rural region of Australia were multifactorial.  Amongst other factors, staff presenteeism was found to be a major contributor to the spread of COVID-19 across multiple healthcare settings within the rural environment. Healthcare workforce factors, coupled with social and physical environments, as shown by the Haddon matrix, contributed to the COVID-19outbreak. Lack of disaster management planning and precarious resourcing further enabled the rapid escalation of the outbreak across the North West region of Tasmania. Healthcare workforce presenteeism compounded the situation by health professionals continuing to attend work while unwell, which posed a credible risk to colleagues, patients, and members of the community external to place of employment. Transmission of disease via workforce presenteeism behaviours can also result in localized community outbreaks, potentiating major economic and social disruption, and heightening community anxiety.</t>
  </si>
  <si>
    <t>The focus of the paper was presenteeism, and as such the exploration of other contributing factors that may have influenced the analysis process and the discussion maybe skewed. The use of secondary data for the analysis process did not enable the seeking of further clarification of information and there is a reliance on information curated by outside parties</t>
  </si>
  <si>
    <t>This case study analysis supports the need for co-created disaster preparedness to effectively manage current healthcare professional presenteeism in rural healthcare facilities and to mitigate risks of potential community transmission during future pandemics.</t>
  </si>
  <si>
    <t>Further research such as collecting primary research from future infectious disease outbreaks would contribute to the improvement of pandemic preparedness.</t>
  </si>
  <si>
    <t>his case study analysis supports the need for co-created disaster preparedness to effectively manage current healthcare professional presenteeism in rural healthcare facilities and to mitigate risks of potential community transmission during future pandemics</t>
  </si>
  <si>
    <t>Tran 2021</t>
  </si>
  <si>
    <t>Supply-chain strategies for essential medicines in rural western Kenya during COVID-19</t>
  </si>
  <si>
    <t>Tran</t>
  </si>
  <si>
    <t xml:space="preserve">Kenya </t>
  </si>
  <si>
    <t>To describe a proactive approach to ensuring the continuous, timely, and secure supply of essential medicines for public-sector patient populations throughout western Kenya</t>
  </si>
  <si>
    <t>Soon after physical distancing and curfew orders began on 15 March 2020 in Kenya, we rapidly implemented three supply-chain strategies to ensure a continuous supply of essential medicines while minimizing patients’ COVID-19 exposure risks. We redistributed central stocks of medicines to peripheral health facilities to ensure local availability for several months. We equipped smaller, remote health facilities with medicine tackle boxes. We also made deliveries of medicines to patients with difficulty reaching facilities</t>
  </si>
  <si>
    <t>In April 2020, stocks of essential chronic and non-chronic disease medicines redistributed to peripheral health facilities increased to 835140 units, as compared with 316330 units in April 2019. We provided medicine tackle boxes to an additional 46 health facilities. Our team successfully delivered medications to 264 out of 311 patients (84.9%) with non-communicable diseases whom we were able to reach</t>
  </si>
  <si>
    <t>Our revolving fund pharmacy model has ensured that patients’ access to essential medicines has not been interrupted during the pandemic. Success was built on a community approach to extend pharmaceutical services, adapting our current supply-chain infrastructure, and working quickly in partnership with local health authorities</t>
  </si>
  <si>
    <t>one strategy would not work across all settings</t>
  </si>
  <si>
    <t>community-centric and proactive strategies ensured the continuous, timely, and secure supply and availability of essential medicines for public-sector patient populations during the coronavirus disease 2019 pandemic.•Adaptability, flexibility, and forward-thinking allowed us to leverage and convert the current pharmacy network to more local medicine distribution points so that patients continued to have safe access to essential medicines.•Local partnership was required to ensure an important pillar of the health system was not interrupted during this health crisis</t>
  </si>
  <si>
    <t>Perspectives on COVID-19 prevention and treatment using herbal medicine in Vietnam: A cross-sectional study</t>
  </si>
  <si>
    <t>Perspectives  on  COVID-19  prevention  and  treatment using  herbal  medicine  in  Vietnam:  A  cross-sectional study</t>
  </si>
  <si>
    <t>To investigate the use of  Herbal Medicine and opinions around its efficacy for the prevention and treatment of  COVID-19  in Vietnam.</t>
  </si>
  <si>
    <t xml:space="preserve">Online-based  cross-sectional  study </t>
  </si>
  <si>
    <t>Vietnamese  adults  who were at least 18 years old at the investigation period)</t>
  </si>
  <si>
    <t>COVID-19  prevention  and  treatment using herbal medicine</t>
  </si>
  <si>
    <t>Use of herbal medicines for  COVID-19  prevention/treatment.</t>
  </si>
  <si>
    <t>we conducted a cross-sectional survey of  Vietnamese people to assess their use of HM to prevent and/or treat COVID-19, and their opinions about HM and associated factors. Individuals’ motivation to use HM and barriers preventing them from using HM was also investigated.</t>
  </si>
  <si>
    <t>787  respondents,  368  (46.8%) reported that they had used HM to protect/treat COVID-19 during the pandemic (Table  2).  Vitamins/minerals  (75.8%), traditional  Vietnamese herbs  (55.7%), and herbal supplements  (31.5)  were the most commonly used forms of HM. These products were primarily obtained from home gardens  (54.6%),  herbal drugstores (41.3%),  and traditional medicine hospital departments (35.3%). Of those reporting the use of  HM  against  COVID-19,  more than 70% of the participants reported they prefer using HM internally as a dietary supplement to prevent infection and strengthen immunity (87.8%), and externally as a surface sanitizer to disinfect their environment (72.8%). Among the  368  HM  users,  the main motivations to use  HM  were  1.  HM  being a  natural  source  of  medicine  (52.4%),  2. a  positive  previous  personal  experience (50.3%), i.e., they used it before the pandemic, and 3. the ease of accessibility and availability of  HM  (47.3%)</t>
  </si>
  <si>
    <t>education, marital status, and self-perception health status were independently related to HM use, while age was not a contributing factor.  Accordingly,  participants who had completed higher education had higher odds of using HM compared to those who had high school or lower education levels (P &lt;0.05). Those who were married were  1.8 times more likely to use HM than others (P = 0.009). Participants whose self-perceived health status was ‘very good’ were 1.8 times more likely to use HM than those responding ‘very poor’, ‘poor’, or ‘fair’ (P = 0.009)</t>
  </si>
  <si>
    <t>non-users (53.2%;  419  respondents)  stated that the major barriers to using Herbal Medicine were 1. a lack of experience/understanding (58.5%) and 2. insufficient expert advice on its use (40.3%).</t>
  </si>
  <si>
    <t>participants were located in the  South of Vietnam,  and most of them were young (i.e.,  the mean participant age was  26 years), which may contribute to recruitment bias.</t>
  </si>
  <si>
    <t>future investigations should carefully consider sample selection issues to minimize bias.</t>
  </si>
  <si>
    <t>The study population was entirely from Vietnam, thus, care must be taken in generalizing these findings to other contexts or locations</t>
  </si>
  <si>
    <t>Tune 2022</t>
  </si>
  <si>
    <t>Exploring the knowledge, attitudes, practices and lived experiences of frontline health workers in the times of COVID-19 : a qualitative study from Bangladesh</t>
  </si>
  <si>
    <t>Tune</t>
  </si>
  <si>
    <t>To explore Frontline Health Workers’ (FLWs) knowledge, attitude and practice (KAP) on COVID-19 and their lived experiences, in both their personal and work lives, at the early stage of the pandemic in Bangladesh.</t>
  </si>
  <si>
    <t>The study participants were well aware of our research works during COVID-19 lockdown and did not constitute a vulnerable group.</t>
  </si>
  <si>
    <t>Monitoring of frontline health workers' knowledge, attitude and practice (KAP) on COVID-19 and their lived experiences.</t>
  </si>
  <si>
    <t>Monitoring of frontline health workers' knowledge, attitude and practice (KAP) on COVID-19 and their lived experiences. includes assessment of training</t>
  </si>
  <si>
    <t>No intervention was administered. In-depth and semi- structured interviews were conducted. Data were collected through telephone interviews following a list of talking points</t>
  </si>
  <si>
    <t>Except physicians, the FLWs did not receive any institutional training on COVID-19, including its prevention and management, in most instances. Also, they had no training in the use of personal protective equipment (PPE). Their common source of knowledge was the different websites or social media platforms. The FLWs were at risk while delivering services because patients were found to hide histories and not maintaining safety rules, including physical distancing. Moreover, inadequate supply of PPE, fear of getting infected, risk to family members and ostracisation by the neighbours were mentioned to be quite common by them. This situation eventually led to the development of mental stress and anxiety; however, they tried to cope up with this dire situation and attend to the call of humanity.</t>
  </si>
  <si>
    <t>1.Most frontline workers who did not or could not receive formal training on COVID-19 regarding its prevention and treatment, as well as on the use of PPE managed to learn the basic principle from relevant websites, social media or briefing from colleagues.
2. Authentic COVID-19 online resources played an important role in self-educating some frontline workers, especially physicians and nurses in the absence of institutional training at the beginning of the pandemic. Also, proper use of PPE (‘donning and doffing’) was learnt from these online materials. 
3. Although frontline workers felt panicked, fearful, anxious and distressed, they did not lag behind in response to the call of duty.</t>
  </si>
  <si>
    <t>1. Most frontline workers  did not or could not receive any formal training on COVID-19 regarding its prevention and treatment, as well as on the use of PPE except for a few physicians and nurses. Many of them were not convinced; others were confused about the authenticity of the information provided by different sources and concluded that formal institutional training would benefit them in managing patients wisely and more confidently amidst such a pandemic.
2. The frontline workers  at all levels went through several personal and professional challenges such as shortage of the appropriate and the adequate number of PPE, masks and disinfectants. Most of them were emotionally distressed during the COVID-19 pandemic because of fear of being infected or getting family members infected. This was compounded by a high workload, lack of adequate rest to regenerate and an absence of a 7/14 quarantine policy, and ostracisation by the society. Frontline workers faced hurdles discharging duties in an unsafe environment as patients were hiding the history of exposure due to social stigma, not maintaining social distance and being unaware of the risks from COVID-19.
3.It appeared that, in addition to the shortage of PPE supplied, our study participants were also doubtful about its quality.</t>
  </si>
  <si>
    <t>It was a time-bound study and conducted when the country was under lockdown</t>
  </si>
  <si>
    <t>building awareness among commu-nity people on emerging diseases with epidemic potential like COVID-19 through a comprehensive information, education and communication campaign will go a long way in preparing the people and the health systems for an inclusive and effective response now, and also in the future</t>
  </si>
  <si>
    <t>Recommendations as per the author:
1. The authority should organise formal training on the disease and its prevention and management at the very beginning of the outbreak so that FLWs can gain first-hand knowledge on the disease and provide services with confidence and compassion. 
2. Ensuring the supply of an adequate amount of appropriate safety gear to all levels of FLWs is highly recommended to make their work–life safe. 
3. Building awareness among commu-nity people on emerging diseases with epidemic potential like COVID-19 through a comprehensive information, education and communication campaign will go a long way in preparing the people and the health systems for an inclusive and effective response now, and also in the future.</t>
  </si>
  <si>
    <t>Tytarenko 2021</t>
  </si>
  <si>
    <t>CITIZENS OBTAINING PSYCHOSOCIAL SUPPORT DURING THE COVID-19 PANDEMIC IN UKRAINE: A CROSS-SECTIONAL STUDY</t>
  </si>
  <si>
    <t>Citizens Obtaining Psychosocial Support during 
the COVID-19 Pandemic in Ukraine:..</t>
  </si>
  <si>
    <t>Savinov</t>
  </si>
  <si>
    <t xml:space="preserve">Ukraine </t>
  </si>
  <si>
    <t>To investigate the obtaining of psychosocial support by citizens during the COVID-19 pandemic in Ukraine using a cross-sectional study assessing the socio-demographic characteristics of the respondents.</t>
  </si>
  <si>
    <t>The study is based on the concept of personality’s socio-psychological support by T.M.  Tytarenko [14]. It is developed the online authors’ questionnaire “Socio-psychological support during the COVID-19 pandemic in Ukraine” (Google Forms) using modifications of standardized methods for the following block of questions:1.  Communicative field of personality during the COVID-19 pandemic2. Loss experience support 3. Online psychological support 4. Psychological support by playback theatre 5. Community support</t>
  </si>
  <si>
    <t>The study is based on the concept of personality’s socio-psychological support by T.M.  Tytarenko . It is developed the online authors’ questionnaire “Socio-psychological support during the COVID-19 pandemic in Ukraine” (Google Forms) using modifications of standardized methods for the following block of questions:1.  Communicative field of personality during the COVID-19 pandemic2. Loss experience support 3. Online psychological support 4. Psychological support by playback theatre 5. Community support</t>
  </si>
  <si>
    <t>Significant differences in the studied features are revealed. Gender: women have a more prosperous and broader range of contacts to discuss fears and anxieties during quarantine; suffer more from emotional loss; have more need to be heard and to be taken care of, with no criticism; are more experienced in professional psychological help obtaining; communicate with internal migrants more often. Age: young respondents (19-24 y.o.) suffer more from pandemic losses in the areas of spirituality and friendship; however, more often and more effectively use the means of online psychological support; older respondents are more likely to receive support from an important community and through meditation. Living conditions: living alone, citizens experience more pandemic stress, suffer from losses in personal life and friendship, and consider participation in challenge activities as the most convenient form of support. Place of residence: living in the rural areas is associated with a narrow circle of citizens’ contacts to discuss their plans for leisure; more significant damage from pandemic losses in health; lack of support in the form of understanding themselves and their conditions. Education: higher education affects a broader circle of communication; more minor financial losses; willingness to share traumatic stories for art therapy. Financial satisfaction promotes the exchange of ideas between users of online psychological support</t>
  </si>
  <si>
    <t>Segregation of the sample in obtaining psychosocial support during the COVID-19 pandemic by socio-demographic characteristics of sex, age, place, and residence status, education, satisfaction with financial security contains valuable material for building a strategy of supportive interventions by public and governmental sectors for various categories of Ukrainian citizens.</t>
  </si>
  <si>
    <t>In particular, vulnerable groups, including internally displaced persons (IDPs), lacked financial and social resources. During the quarantine restrictions and social isolation, there was a spread of initiatives for the population’s remote psychological support, primarily in the education system here were also made attempts to systematize different approaches to provide psychological assistance during a pandemic in Ukraine . However, to build effective strategies for psychosocial support of Ukrainian citizens in the context of the COVID-19 pandemic, there is still a lack of research on the specifics of obtaining such support.</t>
  </si>
  <si>
    <t>Particular attention should be paid to the identified psychological requests of the population to receive various forms of psychosocial support in both online and offline formats. The prospect of implementing the obtained results can be the creation of specialized smartphone applications, an online adaptation of playback theatre, development of gender-sensitive online programs for the IDPs’ integration into local communities.</t>
  </si>
  <si>
    <t>Particular attention should be paid to the identified psychological requests of the population to receive various forms of psychosocial support in both online and offline formats</t>
  </si>
  <si>
    <t>U.S. Department of Health and Human Services, Centers for Disease Control and Prevention 2022</t>
  </si>
  <si>
    <t>COVID-19 Vaccination Field Guide Addendum: Rural Considerations for Vaccine Confidence and Uptake Strategies</t>
  </si>
  <si>
    <t>5655</t>
  </si>
  <si>
    <t>U.S. Department of Health and Human Services, Centers for Disease Control and Prevention</t>
  </si>
  <si>
    <t>Specific guide for vaccine delivery in rural areas</t>
  </si>
  <si>
    <t>To help rural communities apply the strategies (in the original COVID-19 Vaccination Field Guide: 12 Strategies for Your Community) this addendum includes rural considerations and examples for the 12 strategies based on successes in the field and input from health departments and rural health organizations</t>
  </si>
  <si>
    <t>Field guide</t>
  </si>
  <si>
    <t>Rural communities in USA</t>
  </si>
  <si>
    <t>All residents in rural communities</t>
  </si>
  <si>
    <t>Field guide to support strategies to improve vaccine confidence and uptake in rural communities</t>
  </si>
  <si>
    <t>May include small financial incentives e.g. gas gift cards, fishing licenses</t>
  </si>
  <si>
    <t xml:space="preserve">Trained community members serve as Vaccine ambassadors to disseminate information in their communities - provides guidance on particular rural concerns e.g. small communities, risks of being shunned, representivity of different racial/ethnic groups and occupations; use community events e.g fairs to promote vaccination, or during pharmacy visits,  or telehealth or provide contact details of health departments so residents can call to discuss concerns. Provide language interpretation for refugees or migrant farmworkers. Messages should incorporate rural values e.g. resilience, personal freedom, family and be tailored to address reasons for low vaccine confidence in the community; should be at an appropriate reading level and in preferred languages; delivered by trusted health care providers and faith leaders or others if latter is reluctant e.g. CBO's, pharmacists, school staff, Farm board leaders, librarians, who can also assist with access to information and internet services. CHW's can serve as an effective bridge between providers and rural residents. Partner with local newspapers and media, vaccine ambassadors, etc to counter misinformation by providing accurate info. </t>
  </si>
  <si>
    <t>Integrate vaccination into routine medical care, home visits, and mobile units; SMS reminders can be supplemented by calls to landlines, or sending postcards in rural areas; use community events. Also use communication strategies as per 2. and financial incentives as per 1. Also use alternative sites such as school located vaccination programs in rural areas which may be accessible to the wider community; also home delivery of vaccinations especially for older adults, people with disabilities or where transport is a barrier; or workplace vaccination e.g. on farms, or food processing plants through OH services or special sites, or transport to pharmacies</t>
  </si>
  <si>
    <t>Tailored strategies for rural areas to increase vaccination confidence and update. Includes largely community engagement, communication, countering misinformation, but also alternative delivery sites, incentives and reminders.</t>
  </si>
  <si>
    <t>To help rural communities apply these strategies, this addendum includes rural considerations and examples for the 12 strategies based on successes in the field and input from health departments and rural health organizations</t>
  </si>
  <si>
    <t>Not evaluated, but several innovative suggestions to improve vaccine confidence, and access to vaccination</t>
  </si>
  <si>
    <t xml:space="preserve">Not evaluated </t>
  </si>
  <si>
    <t>No evaluation</t>
  </si>
  <si>
    <t>Effects of tailored strategies in rural areas for improving vaccine confidence and uptake.</t>
  </si>
  <si>
    <t>state and local health departments, community- and faith-based organizations, and local nonprofits are encouraged to try a combination of these strategies to increase vaccination rates.</t>
  </si>
  <si>
    <t>Ullah 2021</t>
  </si>
  <si>
    <t>Transhumant pastoralist knowledge of infectious diseases and adoption of alternative land use strategies in the Hindu-Kush Himalayan (HKH) region of Pakistan</t>
  </si>
  <si>
    <t>Ullah</t>
  </si>
  <si>
    <t xml:space="preserve">Pakistan </t>
  </si>
  <si>
    <t>Dir-Kohistan Forest Division, which is part of the HKH region of KP, Pakistan.This region consists of 56,822.27 ha of coniferous forest, where mostly transhumant communities reside</t>
  </si>
  <si>
    <t>To identify the factors that affect transhumant communities’ awareness of recently emerged Coronavirus Disease 2019 (COVID-19) in humans and foot and mouth disease (FMD) in animals, and relationship of awareness with land use strategies.</t>
  </si>
  <si>
    <t xml:space="preserve">a focus group discussion and a socioeconomic survey </t>
  </si>
  <si>
    <t>300 households from a non migrating transhumant community</t>
  </si>
  <si>
    <t>Transhumant pastoralists</t>
  </si>
  <si>
    <t>Awareness of COVID-19 and effects on Land use strategies</t>
  </si>
  <si>
    <t xml:space="preserve">Transhumant pastoralism involves seasonal migration of animals which can increase risk of exposure to and transmission of infectious diseases in humans and animals. </t>
  </si>
  <si>
    <t>the factors that affect transhumant communities’ awareness of recently emerged Coronavirus Disease 2019 (COVID-19) in humans, and its effect on land use strategies. In particular, during COVID-19 alternative land use strategies were needed e.g. farm forestry or serial forage crop rotation, to reduce migration.</t>
  </si>
  <si>
    <t xml:space="preserve">to avoid infectious disease spread and promote adoption of alternative strategies, the government should pay attention to creating awareness among trans-humant communities. Communicating the latest scientific research on infectious disease outbreaks and effective control measures that are translated in an understandable (pictographic) manner could be an effective policy intervention. </t>
  </si>
  <si>
    <t>Landholding size, good relationships with extension field staff, and extension contact were positively related, whereas household education was negatively related to pastoralists’ awareness of infectious disease outbreaks. In the case of adopting alternative strategies to avoid future long-distance migration, our model showed that pastoralists’ awareness of infectious disease outbreaks significantly and positively affected pastoralists’ adoption of these strategies. The other variables that were positively associated with the pastoralists’ adoption of these strategies included good relationships with extension field staff, household size and primary dependence on pastoral-based livelihood. Nonmigrating trans-humant families have adopted multifunctional fodder trees and cereal- forage crop rotation as alternative strategies. Similarly, the results also showed that pastoralists’ awareness of the COVID-19 pandemic and FMD outbreaks have significantly and positively affected pastoralists’ adoption of multifunctional fodder trees and cereal forage crop rotation.</t>
  </si>
  <si>
    <t xml:space="preserve">the education level of the head of the household, lack of financial resources and disputes over agricultural lands/forests were negatively associated with the pastoralists’ adoption of these strategies. </t>
  </si>
  <si>
    <t>Improvements in farmer confidence in extension service pro-viders and extension contact are important for providing information about disease outbreaks and alternative strategies, for raising awareness and for increasing the adoption of novel practices. Effective policies focused on increasing pastoralist access to agricultural financial services and strategies to reduce conflicts/disputes among pastoralists are essential to improving the awareness and adoption of alternative strategies</t>
  </si>
  <si>
    <t>Proper awareness and an understanding of disease would help transhumant communities make informed decisions, such as those related to long-distance migration, alternative strategy adoption, timely isolation of diseased animals or humans and medication (Jafari-Gh et al., 2020). Therefore, it is very important to understand the awareness of transhumant communities related to disease spread in animals and humans and their attitudes toward the adoption of adaptation measures to limit the impact and spread of such diseases (Van den Broucke, 2020)</t>
  </si>
  <si>
    <t>United Nations Office of the High Commissioner 2020</t>
  </si>
  <si>
    <t>COVID-19 AND INDIGENOUS PEOPLES' RIGHTS WHAT IS THE IMPACT OF COVID-19 ON INDIGENOUS PEOPLES' RIGHTS?</t>
  </si>
  <si>
    <t>COVID-19 AND INDIGENOUS PEOPLES’ RIGHTS WHAT IS THE IMPACT OF COVID-19 ON INDIGENOUS PEOPLES’ RIGHTS?</t>
  </si>
  <si>
    <t>UNHR</t>
  </si>
  <si>
    <t>Other: Not focused on any specific countries</t>
  </si>
  <si>
    <t>Several examples of country initiatives to address the preparedness and response of remote indigenous communities</t>
  </si>
  <si>
    <t>To provide guidance on key actions that States and other stakeholders can take to protect the human rights of indigenous communities during COVID-19</t>
  </si>
  <si>
    <t>Refers to several country examples and literature</t>
  </si>
  <si>
    <t>Protecting the human rights of indigenous communities</t>
  </si>
  <si>
    <t>Guidance on key actions for States and  other stakeholders to take to protect the human rights of indigenous communities, based on promising practises examples from countries during COVID-19.</t>
  </si>
  <si>
    <t>Ensure  the participation of  indigenous  peoples  in  decision-making  regarding  the  planning,  development,  and implementation of programmes and in the development of preventive measures against COVID-19; Consider  indigenous  peoples  as fundamental  partners  in  addressing  the  pandemic; Consult and cooperate in good faith with indigenous peoples, through their own representative institutions; Seek  to  obtain  the free,  prior  and  informed  consent of indigenous peoples when making decisions directly affecting them; Ensure timely, accessible and accurate information about prevention and care, how to seek help in case of symptoms, and what is being done to address the pandemic, is made available to indigenous peoples living in their ancestral  territories  and  in  urban contexts,  in  as  many  indigenous  languages  and  formats  (oral,  written,  child-friendly) as possible;Put  in  place  support  schemes  to  address  the socio-economic effects of COVID-19; see additional in document</t>
  </si>
  <si>
    <t>Authorities in a number of countries, includingAustralia,Bolivia, Brazil, Canada,Chile, Colombia, Denmark, Ecuador,Finland, Guatemala, Mexico, New Zealand, Norway and Peru are disseminating information in indigenous languages etc. Examples for different countries under each section.</t>
  </si>
  <si>
    <t xml:space="preserve">Often, public information on prevention and access to healthcare is not available in indigenous languages; Indigenous peoples with disabilities face additional challenges; </t>
  </si>
  <si>
    <t>Most of the references were international organisation, government or NGO websites, or social media. There appear to be few if any studies to support the guidance provided.</t>
  </si>
  <si>
    <t>No specific research areas identified - but as per above comment, no evidence base to guidance</t>
  </si>
  <si>
    <t>Verma 2022</t>
  </si>
  <si>
    <t>Feasibility, Outcomes, and Safety of Telehepatology Services During the COVID-19 Pandemic</t>
  </si>
  <si>
    <t>Feasibility, Outcomes, and Safety of Telehepatology Services During the COVID-19  Pandemic</t>
  </si>
  <si>
    <t>Verma</t>
  </si>
  <si>
    <t xml:space="preserve">India </t>
  </si>
  <si>
    <t>To evaluate the feasibility, efficacy, safety, and barriers of telehepatology services during the tempestuous COVID-19 pandemic</t>
  </si>
  <si>
    <t>This was an observational study with analytic survey design conducted between March and July 2020 at a government-run tertiary care teaching hospital. From 245 randomly surveyed patients, 210 (85.7%) responded.</t>
  </si>
  <si>
    <t>Hepatobiliary disorders</t>
  </si>
  <si>
    <t>A telemedicine setup using smart-phones by hepatologists was organized at our tertiary-care center after pilot testing. Consecutive patients availing telehepatology services were recruited between March and July 2020. Modes of teleconsultation were audio (54.3%) or hybrid video call (45.7%).</t>
  </si>
  <si>
    <t>Seventy percent of patients belonged to the middle or lower socio-economic class, whereas 61% were from rural areas. Teleconsultation alone was deemed suitable in 88.6% of patients. Diagnosis and compliance rates were 94% and 82.4%, respectively. Patients’ convenience rate, satisfaction rate, improvement rate, success rate, and net promoter scores were 99.0%, 85.2%, 49.5%, 46.2% and 70, respectively.</t>
  </si>
  <si>
    <t>Of the 1,419 registrations, 1,281 (90.3%) consultations were completed. Physical and mental quality of life improved in 67.1% and 82.8% of patients, respectively, following index teleconsultation. Person-hours and money spent by patients were significantly lower with teleconsultation (P  &lt;  0.001); however, person-hours spent by hospital per tel-econsultation were higher than in physical outpatient services (P  &lt;  0.001).</t>
  </si>
  <si>
    <t>atisfied patients were more likely to have lower diagnosis rate, unsuitability for teleconsultation, noncompliance, poorer understanding, and uncomfortable conversation during teleconsultation. Connectivity issues (22.9%) were the most common barrier.</t>
  </si>
  <si>
    <t>Limitations of the study include relative immatu-rity of telehepatology setup, which may have led to some inaccurate assessment of parameters like level of understanding, connectivity rate, improvement rate, and success rate. There was a lack of data for patient-centered outcomes, safety, and success rates from physical OPD consults.</t>
  </si>
  <si>
    <t>formal cost-effectiveness of telehepatology services need further exploration.</t>
  </si>
  <si>
    <t>patology is a feasible and reasonably effective tool for rendering health care services using smartphones during the COVID-19 pan-demic. Systematic implementation, possible integration into routine health care delivery, and</t>
  </si>
  <si>
    <t>Voda 2021</t>
  </si>
  <si>
    <t>The Tigani Community Adaptability to Changes in Rural Romania and the COVID-19 Impact</t>
  </si>
  <si>
    <t>The T,igani Community Adaptability to Changes in Rural Romania and the COVID-19 Impact</t>
  </si>
  <si>
    <t xml:space="preserve">Voda </t>
  </si>
  <si>
    <t xml:space="preserve">Romania </t>
  </si>
  <si>
    <t>The Tigani Community Rural Romania</t>
  </si>
  <si>
    <t>To quantify the T,igani's unique attributes that helped their communities survive and made them more adaptive to change. It also aims to develop new contextualized theories with the objective of discovering general patterns that hold for a community</t>
  </si>
  <si>
    <t>Applied a geosystems approach. Combined qualitative research (interviews, focus groups), participant observation and  Geographical Information System (GIS) data visualization based on publicly available surveys and geospatial datasets</t>
  </si>
  <si>
    <t>Rural villages</t>
  </si>
  <si>
    <t>Tigani communities or 'traditional gypsy clans'</t>
  </si>
  <si>
    <t>Adaptability of Tigani communities during COVID-19</t>
  </si>
  <si>
    <t>We argue that the T,iganis intense social cooperation, strong sense of family, community and mutual assistance helped them to fight COVID-19, generating their significant adaptability to the societal changes and their power to keep intact their cultural identity.
Our analyses reveal their ability to adapt to changes in society which have helped their communities survive and prosper even during the COVID-19 pandemic. T,igani learn rapidly from observation and experience. Despite the lack of general school education, they quickly adopted smartphone apps to transmit information, to enhance their trades and promote coppersmith, metal roof or drainage system businesses. That leads to a better communication, another one of their unique attributes. Yet, they remain proud of their traditions, they conserve local memes, always preserving and developing the community's egregor.</t>
  </si>
  <si>
    <t>The results show that Tigani community's high number of COVID-19 infections in the first wave slowly decreased as they started to learn from observation and experience of their villages’ cohabitants
While it is evident that many elements of Tigani culture embrace traditional modes of behavior, our observations and our analysis of the COVID-19 data suggest that such characterizations of the Tigani are incomplete. We seek to add “adaptable”, “flexible” and “resilient” to the list of characterizations of the Tigani. We suggest that their ability to rapidly adjust to changes, particularly those related to the economic changes and medical/health protocols are not especially hindered by their embrace of traditional cultural practices</t>
  </si>
  <si>
    <t>The present study did not examine the conflicts generated by the growing T,igani population in Romania</t>
  </si>
  <si>
    <t>Further research should have a closer examination to predictions through increased formalization, so this complex process could be understood by the general public.  The formal model creation facilitates the identification of all the stages that led to the increased adaptability of the T,igani community, but also a forecast of its subsequent evolution.Future research might address inter-ethnic conflict and the relationship between the funding for capacity building and the well-being of the T,igani’s groups in rural communities.</t>
  </si>
  <si>
    <t>The COVID-19 analysis proved the adaptability of T,igani community to health emergencies, based on their unique attributes.They are not vulnerable at all. They are one of the most adaptable communities, capable of facing any challenges.</t>
  </si>
  <si>
    <t>Walker 2021</t>
  </si>
  <si>
    <t>Ensuring contact: calling rural Appalachian older adults during the COVID-19 epidemic</t>
  </si>
  <si>
    <t>Walker</t>
  </si>
  <si>
    <t>Appalachia is part of Canada and the United States</t>
  </si>
  <si>
    <t>To estimate the availability of food, supplies, and medicine, areas of greatest concern, the most acceptable and effective methods of communication, and the need for acute intervention for older adults aged 75 years or older and living in rural central Appalachia during the COVID-19 pandemic.</t>
  </si>
  <si>
    <t>Specifically because these were older adults over 75 years of age</t>
  </si>
  <si>
    <t>Elements of food security, supplies etc</t>
  </si>
  <si>
    <t>Effective, safe, and acceptable approaches to  provide care for rural, isolated older adults.</t>
  </si>
  <si>
    <t>No intervention was administered. The older adults were interviewed. Interviews were conversational but elicited specific information as well as open-ended comments about greatest concerns and immediate needs.</t>
  </si>
  <si>
    <t>1. This study found that a telephone call is arguably the most effective means of communication in the central highlands of Appalachia, including West Virginia. 
2. Establishing priorities for calling is important. Based on these interviews, patients aged 85 years or more, those living alone, and those with two or more chronic medical conditions should be given highest priority. In this population, systematically calling rural elderly patients during the COVID-19 epidemic and its aftermath represents an effective strategy for providers who care for elderly rural patients and have the capacity to do so</t>
  </si>
  <si>
    <t xml:space="preserve"> A single call from a health provider will often identify those in greatest need. The calls placed were well received by the participants.</t>
  </si>
  <si>
    <t>Cellular telephone service and internet access remain much more limited.</t>
  </si>
  <si>
    <t>Walker 2022</t>
  </si>
  <si>
    <t>Health System Success in Delivering Bamlanivimab Within Post-acute and Long-Term Care Facilities</t>
  </si>
  <si>
    <t>Integrated health system headquartered in Sioux Falls, South Dakota, with urban hub and surrounding rural communities.</t>
  </si>
  <si>
    <t xml:space="preserve">  To describe a health system approach that incorporated Post-acute and long-term care (PALT) PALTC stakeholders to treat residents effectively and efficiently with monoclonal antibodies during the pandemic.</t>
  </si>
  <si>
    <t>Retrospective observational study</t>
  </si>
  <si>
    <t>Patients of the health system include PALTC and assisted living (AL) residents of facilities.</t>
  </si>
  <si>
    <t>A collaborative approach between health system executives and PALTC experts quickly enabled access to potentially life-saving therapy to a vulnerable population. PALTC settings should be routinely included in health system investment and planning to improve the capacity of the system to achieve optimal outcomes, prevent unnecessary mortality, and preserve health care resources.</t>
  </si>
  <si>
    <t>Disaster panning</t>
  </si>
  <si>
    <t xml:space="preserve"> Therapeutics</t>
  </si>
  <si>
    <t>Treatment with monoclonal antibodies</t>
  </si>
  <si>
    <t>The telemedicine team of certified medical directors (CMD), geriatrics-trained nurses, nurse practitioners, pharmacists, social worker, and physicians are embedded with on-site video and peripheral (stethoscope) platform to support most of the health system PALTC staff and residents.</t>
  </si>
  <si>
    <t>Bamlanivimab received EUA on November 9, 2020. Federal allocation of bamlanivimab was given to the SD Department of Health to distribute to health systems to determine use. Cases in the health system were identified on the COVID-19dashboard by the PALTC clinical quality director and a certified nurse executive with system quality and LTC experience (CQD). Nonaffiliated PALTC sites contracted with the LTCPh were identified by LTCPh staff, board-certified geriatric pharmacists, and registered nurses with LTC experience, when facilities asked to modify their standard medication delivery process due to outbreak status. The CQD and LTCPh coordinated with the facility nurse leader to review new positive cases and facilitate discussions with attending physicians to determine eligibility and establish consent for treatment. They also completed a focused facility needs assessment of staffing numbers, capabilities, and community resources. Based on results, tasks were assigned to LTCPh, facility registered nurse, or community resources accessed through Regional Incident Command (ie, local infusion center, home health nurse).</t>
  </si>
  <si>
    <t>The key finding in our study is the demonstration that it is possible, even when the health care system is under extreme duress, to effectively support and deliver novel treatments to residents of PALTC facilities by engaging PALTC professionals and strategically augmenting resources. In PALTC, there was a median of 3 days between positive test and infusion. The total number of monoclonal antibody infusions captured in the registry during this time was 87 PALTC on-site infusions.</t>
  </si>
  <si>
    <t>The intervention described in this article was largely successful due to the degree it overcame fear and uncertainty by reducing the need for the facility to initiate the process and providing a “package deal” with targeted information, tools, guidance, and access to additional support that adapted to local conditions. This agile response resulted in medication access for PALTC residents in the critical weeks before infusion centers and teams were created. Some health systems created dedicated infusion centers and/or mobile infusion teams</t>
  </si>
  <si>
    <t>Nationally, it was very difficult for residents of nursing homes to access monoclonal antibody infusions in the first months it was avail-able.6During this time, many nursing home residents and staff members were COVID-19 positive, resulting in rampant staffing shortages, one factor directly associated with COVID-19 cases and deaths.2,7,8Approximately 1 of 6 nursing homes self-reported shortages in staffing during May 2020; those serving higher margin Medicare residents were less likely to suffer staff shortages.</t>
  </si>
  <si>
    <t>The data registry was not originally designed to evaluate access to treatment in PALTC and did not include all positive cases, residents who were positive but ineligible, or outcomes of untreated residents. Data were not structured to identify percentage of eligible residents with COVID-19. Conclusions about impact of treatment on hospitalization and death are not possible from these data. Additional limitations include inconsistent order entry in the EHR, which likely resulted in some treated residents not being included in the registry. Last, degree of impact on access to monoclonal antibodies cannot be quantified because administration in PALTC is not publicly reported.</t>
  </si>
  <si>
    <t>Walsh 2021</t>
  </si>
  <si>
    <t>A rural community hospital's response to COVID-19</t>
  </si>
  <si>
    <t>A rural community hospital’s response to COVID-19</t>
  </si>
  <si>
    <t>Walsh</t>
  </si>
  <si>
    <t>To describe the response of a rural community hospital</t>
  </si>
  <si>
    <t>No primary research or analysis of routine data provided</t>
  </si>
  <si>
    <t>A rural community hospitals preparation and response to COVID-19</t>
  </si>
  <si>
    <t>Preparation for COVID‑19 at LACGH was proactive and significantly changed hospital operations. The principles of early planning, multidisciplinary collaboration and protection of caregivers are critical for all healthcare facilities as they prepare and respond to the current and future pandemics.Throughout the summer months of 2020, it moved locations and mainly facilitated drive‑through COVID‑19 testing of those with mild symptoms or potential exposures. By the end of 2020, it will have entered a third iteration, with significant changes to staffing, patient flow and scope of assessments. This underscores the essential nature of feedback mechanisms to determine what is working, and to be able to respond to the community’s needs as new outbreaks emerge.</t>
  </si>
  <si>
    <t>A strong administrative infrastructure and collaborative teamwork were critical to respond to the suddenly changing environment at the onset of the COVID‑19 pandemic:•	 An incident command team was established, co‑chaired by the chief of staff and chief nursing officer and included administrative staff and frontline healthcare workers. Workflow changes were determined collaboratively with staff•	 Partnerships were developed with local Public Health•	 Proactive education included: training on personal protective equipment (PPE) and infection control practices, simulation of patient‑care scenarios. LACGH maintained essential medical services while limiting the community’s exposure in the hospital.LACGH established a COVID‑19 Assessment Centre  (CAC) by dividing the ED into two zones – one functioning as a typical ED and one as the CAC.he CAC is a 6‑bed unit, run by family physicians. Before entering the hospital, patients were screened by telephone for COVID‑19 symptoms and high‑risk exposures.
The ED was also subject to many changes:•	 Registration, triage and care were conducted by telephone where possible; + screening protocols etc. In‑patient capacity was increased to make room for COVID‑19 admissions; and LACGH used an electronic platform for home monitoring of recently discharged patients which was already in use for diabetes care and COPD pathways. The system integrated video‑conference technology and electronic recording of vital signs. During the pandemic, it allowed for virtual assessment of ED patients when appropriate and helped with short‑term monitoring of patients discharged from the hospital.</t>
  </si>
  <si>
    <t>Due to anticipated shortages, adaptations to the use of PPE were necessary.</t>
  </si>
  <si>
    <t>No assessment of outcomes - or data on patients etc</t>
  </si>
  <si>
    <t>A useful description but no data on how this was experienced by patients or staff; or how effective it was in responding in terms of patient outcomes.</t>
  </si>
  <si>
    <t>Wang 2021</t>
  </si>
  <si>
    <t>From blanket quarantine in Wuhan to distant centralized quarantine in Shijiazhuang: the evolution of China's COVID-19 quarantine approach</t>
  </si>
  <si>
    <t>From blanket quarantine in Wuhan to distant centralized quarantine in Shijiazhuang: the evolution of China’s COVID‑19 quarantine approach</t>
  </si>
  <si>
    <t>Wang</t>
  </si>
  <si>
    <t>To discuss the evolution of China’s COVID-19 quarantine approach, compared the blanket quarantine in Wuhan and the distant centralized quarantine in rural areas of Shijiazhuan</t>
  </si>
  <si>
    <t>Cases and contacts of COvID-19 cases</t>
  </si>
  <si>
    <t>Quarantine</t>
  </si>
  <si>
    <t>the evolution of China’s COVID-19 quarantine approach from Wuhan to a rural area</t>
  </si>
  <si>
    <t>the evolution of China’s COVID-19 quarantine approach, compared the blanket quarantine in Wuhan and the distant centralized quarantine in rural areas of Shijiazhuang, and analyzed the important issues which authorities will have to pay attention to ensure success from the moment they begin to take close contacts to the single room isolation in a distant quarantine center. The Chinese government decided to send all the closest contacts of infected persons in a rural area to a purpose-built isolation station that was some distance away from their communities, where centralized medical and other services to meet daily needs were provided. The contacts were kept under observation in single-room apartments,or between 14 and 21 days. More than 20,000 people, comprising close contacts of infected persons and also secondary close contacts (contacts of contacts) were transferred.</t>
  </si>
  <si>
    <t>The large-scale distant centralized quarantine strategy in Shijiazhuang cut off the transmission of COVID-19 within 1 month (compared to 76 days. in Wuhan),  and the evidence suggests it may be especially effective in rural areas with similar characteristics.</t>
  </si>
  <si>
    <t>An analysis of the method adopted in Shijiazhuang suggests a number of advantages. It cut off the spread of COVID-19 among family members and villagers and reduced the number of new infections. The isolation of contacts made it more convenient to disinfect households in the affected villages and enabled timely diagnosis and treatment as well as targeted education about COVID-19.</t>
  </si>
  <si>
    <t>But authorities who may wish to consider using this method will have to pay attention to several issues to ensure success from the moment the close contacts are rounded up and taken to the single-room isolation centers. Undoubtedly, it is important to take efficient measures to prevent the spread of COVID-19 when the transfers are taking place. In China, the contacts were fitted with surgical masks or N-95 respirators—those worn by health professionals, and the vehicles carrying them were restricted to half capacity and one person per seat, with disinfectants always on hand. Second, psychological problems including boredom, stress, and sleep disturbances during the epidemic of COVID-19 must be widely attended to [9, 10]. Psychological counseling during quarantine is extremely important. In Shijiazhuang, a 24-h hotline was open for consultation on psychological problems. Considerate services were provided for children, elders, pregnant women and people with disabilities. Guardians or personal care workers are also necessary for those unable to take care of themselves. Third, physical health during quarantine matters. Structured indoor activity improves both physical and mental health [11, 12]. Nutritious food was available in Shiji-azhuang for everyone free of cost. Individualized meals were provided for members of special groups, for instance, diabetics, children, pregnant women, and undernourished or obese people. People with existing medical conditions were monitored and treated as necessary.</t>
  </si>
  <si>
    <t>None noted</t>
  </si>
  <si>
    <t>None proposed</t>
  </si>
  <si>
    <t>Tracking the effects of COVID-19 in rural China over time</t>
  </si>
  <si>
    <t xml:space="preserve"> To document the quarantine measures implemented in rural China outside the epicenter of Hubei Province and to assess the socioeconomic effect of the measures on rural communities over time</t>
  </si>
  <si>
    <t>We conducted three rounds of interviews with informants from 726 villages in seven provinces, accounting for over 25% of China’s overall rural population</t>
  </si>
  <si>
    <t>The survey collected data on rural quarantine implementation; COVID-19 infections and deaths in the survey villages; and effects of the quarantine on employment, income, education, health care, and government policies to address any negative impact</t>
  </si>
  <si>
    <t>Strict quarantine measures were implemented in rural villages throughout China in February 2020. The survey collected data on rural quarantine implementation; COVID-19 infections and deaths in the survey villages; and effects of the quarantine on employment, income, education, health care, and government policies to address any negative impact</t>
  </si>
  <si>
    <t>There was little spread of COVID-19 in rural communities: an infection rate of 0.001% and zero deaths reported in our sample. However, there were negative social and economic outcomes, including high rates of unemployment, falling household income, rising prices, and disrupted student learning. Health care was generally accessible, but many delayed their non-COVID-19 health care due to the quarantine measures. Only 20% of villagers received any form of local government aid, and only 11% of villages received financial subsidies. There were no reports of national government aid programs that targeted rural villagers in the sample areas.</t>
  </si>
  <si>
    <t>The findings of our surveys suggest widespread enforcement and compliance with quarantine measures across rural China during and after the quarantine period.The high level of compliance with quarantine measures in rural areas reflects the capacity of China’s government to impose and enforce community restrictions. In the case of rural areas, village informants  explained  that  village  party  committee members, doctors, and village volunteers worked together as “epidemic prevention and control teams ” to enforce quarantine measures, such as mask wearing [20]. Everyone who went in and out of the village had to register  at  a  station  where  body  temperature  was checked. Widespread compliance of rural communities is likely due to the presence of strong local government organizations and communication. The good news is that most villagers in rural China had access  to  health  care  during  and  after  quarantine. Throughout the 3 months in our survey, almost all villagers were able to leave the village to seek health care. Moreover, even during the quarantine period, most village clinics were open. By the end of the quarantine period, almost all clinics were back in operation. During and after the quarantine, medicine remained accessible for purchase.</t>
  </si>
  <si>
    <t>The implementation of quarantine measures resulted in a radical increase in unemployment in China’s rural areas that persisted even 2 months after the measures were  relaxed.  Nearly  three-quarters  (74%)  of  rural workers outside of Hubei Province who were employed a year ago were unemployed in February as a result of workplace closures and layoffs related to COVID-19. Our surveys show almost one-third (31%) of all rural workers were still unemployed in late April. China’s reported unemployment rates applies only to urban areas and has always excluded rural residents and seasonal migrant workers [26], the same groups who did not receive protection from layoffs during the pandemic. As a result of this omission, rural unemployment is largely over-looked. China has 288 million migrant workers who leave their counties for extended periods to work in distant cities and an additional 93 million workers who live in their villages but work within their own counties [17]. Together, these two populations of rural workers amount to 381 million people. Although rural Chinese residents likely bore the brunt of the negative economic effects of the quarantine, they have received little assistance from the government. A mere 11% of the villages surveyed received any financial subsidies, which averaged only about 127 USD—not even a quarter of a migrant worker’s average monthly salary. Another 11% of government relief measures distributed necessities, such as rice, oil, disinfectant, and seeds, but it likely had little long-term impact on the financial situation of village families. China is one of the few countries where the existence of internet connectivity in remote rural areas made long-distance learning a practical possibility during the quarantine [35,36]. Nevertheless, internet con-nectivity and infrastructure issues were a major barrierfor many. Many households also did not have appropri-ate electronic devices for online learning. Instead, a largeshare of students had to use phones for online learning,and few used computers. Finally, parental assistance in learning often was not seen in rural communities. More than half of the village informants reported that no one monitored rural students when they learned or tutored them regarding homework, and they found that these problems disrupted the quality of online learning. Although the rural healthcare system did not breakdown during or after the quarantine, the health of rural residents was still negatively affected due to villagers’ choosing to delay their health care. Even after quarantine measures were lifted, 11% of villagers still chose to delay their health care.</t>
  </si>
  <si>
    <t>Were the strict quarantine measures responsible for the low levels of infection in rural communities outside the epicenter? In the absence of counterfactual information, it is not possible to know for certain whether thedisease control measures described in the previous section are directly responsible for the low rural infection rates in our sample. Although we do not have causal data between strict control measures and the limited spread of COVID-19 in rural areas, our survey demonstrates that the two events coincided with one another</t>
  </si>
  <si>
    <t>By examining the economic and social effects of the COVID-19 restrictions in rural communities, this study will help to guide other middle- and low-income countries in their containment and restorative processes. Without consideration for economically vulnerable populations, economic hardships and poverty will likely continue to have a negative impact on the most susceptible communities</t>
  </si>
  <si>
    <t>Weintraub 2021</t>
  </si>
  <si>
    <t>Mobile Telemedicine for Buprenorphine Treatment in Rural Populations With Opioid Use Disorder</t>
  </si>
  <si>
    <t xml:space="preserve">Mobile Telemedicine for Buprenorphine Treatment in Rural Populations With Opioid Use Disorder </t>
  </si>
  <si>
    <t>Weintraub</t>
  </si>
  <si>
    <t>To evaluate the use of a TM mobile treatment unit (TM-MTU) to improve access to MOUD for individuals living in an underserved rural area.</t>
  </si>
  <si>
    <t>This is a  quality improvement study</t>
  </si>
  <si>
    <t xml:space="preserve">OUD patients </t>
  </si>
  <si>
    <t>TM-MTU program use for MOUD patients in rural populations</t>
  </si>
  <si>
    <t>Here we present a novel strategy to further extend access to TM MOUD to rural communities,by bringing care via a TM mobile treatment unit (TM-MTU). Although mobile MOUD paradigms havebeen described before,15,16our approach integrates TM, thus obviating the need for on-sitebuprenorphine-waivered practitioners.  A recreational vehicle was modified to serve asthe TM-MTU (Figure 1). Patients are enrolled into the treatment program through various advertisingefforts in the local community and referrals from emergency departments and local jails. Patientscheduling is usually done before the TM-MTU visits, or walk-in patients can be seen on the same day</t>
  </si>
  <si>
    <t>n this quality improvementstudy, comparable to office-basedtelemedicine programs, 58.51% ofpatients treated in a mobiletelemedicine treatment unit remainedin treatment at 90 days. Longerretention was significantly associatedwith reduced opioid use.</t>
  </si>
  <si>
    <t>By implementing a traveling virtual platform, this clinical paradigm notonly helps fill the void of rural MOUD practitioners but also facilitates access to underservedpopulations who are less likely to reach traditional medical settings, with critical relevance in the context of the COVID-19 pandemic</t>
  </si>
  <si>
    <t>. It would also be important to study themodel in larger states, where internet connectivity across larger distances could impact feasibil</t>
  </si>
  <si>
    <t xml:space="preserve"> these data suggest that the implementation of mobile substance use treatmentprograms that use videoconferencing platforms have the potential to transform the delivery ofMOUD in underserved rural areas by bringing the expertise of specialty trained addictionpractitioners proximate to where patients live.</t>
  </si>
  <si>
    <t>Wells 2020</t>
  </si>
  <si>
    <t>Disease control across urban-rural gradients</t>
  </si>
  <si>
    <t xml:space="preserve">Wells </t>
  </si>
  <si>
    <t>Wales</t>
  </si>
  <si>
    <t>we selected four counties in southwestern Wales (Pembrokeshire, Carmarthenshire, Swansea, Neath Port Talbot) with a total human population size of 701 995 (hereafter termed the ‘metapopulation’) dispersed over an area of 4811 km2as a case study. This area was selected because of its strong urban–rural gradient, from city centres to sparsely occupied farming localities</t>
  </si>
  <si>
    <t>To explore the efficacy of different SARS-CoV-2 control strategies across an urban-rural gradient in Wales, UK, using an individual-based metapopulation model.</t>
  </si>
  <si>
    <t>Used an individual-based metapopulation model,</t>
  </si>
  <si>
    <t xml:space="preserve">non-symptomatic and symptomatic individuals  </t>
  </si>
  <si>
    <t>Controlling the regional re-emergence of severe acute respiratory syndrome coronavirus 2 (SARS-CoV-2</t>
  </si>
  <si>
    <t>Rather than focusing the modelling on a particular set of conditions, we aim to define a wide range of scenarios and explore the model behaviour across a large array of combinations of transmission and control parameters.  In this manner, we aim to highlight how the basic properties of realistic metapo-pulations’ structures that include urban–rural gradients can affect the impact of control measures. We used a gravity model to define the connections between populations, as it is capable of reflecting the connectivity underpinning landscape-scale epidemics [11–13]. To assess and compare the efficacy of different, idealized, dis-ease control strategies, we defined three general control strategies , i ) Trace and isolate  infected individuals; ii) trace and isolate only symptomatic individuals, iii) regional lockdown.</t>
  </si>
  <si>
    <t>results emphasize the importance of test-and-trace strategies and  maintaining  low  transmission  rates  for  efficiently  controlling SARS-CoV-2 spread, both at the landscape scale and in urban areas</t>
  </si>
  <si>
    <t>Trace and isolation of all infected individuals(trace all) was by far the most efficient control strategy in our simulation;Trace and isolation of symptomatic individuals(trace sympto-matic only) was of limited efficacy in lowering epidemic size in our simulations; Regional lockdown scenarios appeared to be of limited efficacy in our simulations (figure 2) and largely depend on small transmission parameters.
The strength of the urban–rural gradient in relative epidemic sizes resulting from isolation of all infected individuals (E, A, I)declined with increasing proportions of infected individuals isolated (κ, 46% relative influence; figure 4) and increased with increasing transmission parameters (β, 24% relative influence), suggesting that larger transmission rates makes it relatively more challenging to control the spread in urban than in rural areas.</t>
  </si>
  <si>
    <t>For interventions focused on regional lockdowns, the strength of such gradients in epidemic size increased with higher travel frequencies, indicating a reduced efficacy of the control measure in the urban regions under this condition. Efficacy of this control strategy was further hampered by increasing proportions of asymptomatic cases (w, 9% relative influence</t>
  </si>
  <si>
    <t>control strategies aiming at successful regional disease control during a pandemic should not ignore the fact that communities that successfully escaped initial epidemic waves remain highly vulnerable because they contain large pools of individuals still susceptible to COVID-1</t>
  </si>
  <si>
    <t>Given more detailed data of Spatio-temporal disease spread and better estimates of epidemiological key para-meters, future studies may narrow down the currently intractable large parameter space through statistical approximation methods in order to identify when and how management efforts may result in disease extirpation versus long-term persistence [33]. Future studies may also account for the various processes that synergistically determine control efficacy and whether a certain level of control can be achieved not. While our strategic modeling approach accounts only for ‘average’ parameter values, possible sources of variation in the efficacy of control may include forward versus backward test-and-trace efficacy (</t>
  </si>
  <si>
    <t>The most important implication of our model is that priority should be given to any reliable and feasible measures that constantly keep the transmission rate low as opposed to relying on local lockdowns to stamp out outbreaks. The success of any short-period interventions is limited if overall transmission rates remain high and facilitate disease spread within and among populations.
To the best of our knowledge, there is so far little evidenceof how various disease control strategies differ in their efficacyacross urban–rural gradients</t>
  </si>
  <si>
    <t>Wernhart 2020</t>
  </si>
  <si>
    <t>Outpatient Management of Oligosymptomatic Patients with respiratory infection in the era of SARS-CoV-2: Experience from rural German general practitioners</t>
  </si>
  <si>
    <t>Wernhart</t>
  </si>
  <si>
    <t>To share our experience in the outpatient management of potentially-infected patients with special consideration of altered national test strategies during the crisis</t>
  </si>
  <si>
    <t>(n= 489 from a total of 6090 patients)</t>
  </si>
  <si>
    <t>patients with respiratory symptoms reporting to our three rural general practitioner (GP) offices in North Rhine-Westphalia, Germany, from 27.01–20.04.2020</t>
  </si>
  <si>
    <t>Outpatient management of COVID-19 patients</t>
  </si>
  <si>
    <t>Patients with respiratory symptoms were examined in a separated isolation area, while the others were allowed to enter the office. We applied the first recommended algorithm of the German Robert Koch Institute (RKI) to test suspected patients and compared our results with an adapted, more liberal version of the RKI, which is currently applied in Germany</t>
  </si>
  <si>
    <t>Our study illustrates that the application of the modified and more liberal RKI algorithm to filter patients with minor respiratory tract infections in the GP office in a low-prevalence area would lead to more (negative) testing than the first, more conservative version.
A clinical distinction between ordinary respiratory infections and COVID-19 is not possible in a low-prevalence population. Our model to prevent unprotected physical contact, screen patients in front of the office with protective equipment, and examine respiratory infections in separated areas works in the GP setting without overt health risks for employees. Thus, this approach should be used as a GP standard to uphold patient care without major health risks for the personnel.</t>
  </si>
  <si>
    <t>Only five out of 80 tested patients were positive for SARS-CoV-2. All patients in the positively-tested group suffered from a sore throat(4/5; 80%), while only 12% in the negatively-tested group (negatives) showed this symptom (9/75). Furthermore, rhinitis was more prominent in the positively-tested group (60% vs. 26.67%).
We applied the first algorithm (Fig.1) provided by the  RKI  [22]  to  decide  which  patients  needed  a smear. 6.25% of the tested patients were positive. Due to a reliable recall system from our offices, the clinic with the smear centre, and the health department, we were able to confirm that none of the patients who tested negative for SARS-CoV-2 subsequently tested positive at a later stage during the study period. Our data contributes essential input to this debate because we can show that intensifying the smear strategy–as was done by the German RKI–does not yield a better detection of positive cases in low-prevalence population.</t>
  </si>
  <si>
    <t>Our data shows that it is not possible to accurately differentiate between oligosymptomatic COVID-19 patients and ordinary respiratory infection by analysing symptoms alone. Recently, Arons et al. published about the spread of COVID- 19 in a US nursing home, in which more than half of positively-tested patients were asymptomatic [32,33]. This clearly demonstrates that strategies focusing only on symptoms fail to prevent further transmission</t>
  </si>
  <si>
    <t>Another issue that has not been entirely solved is sequential testing: a median incubation period of five days was estimated [29], which involves the danger that a negative test during early infection may pretend a false safety. Sequential testing may circumvent this, but was not applicable in our study</t>
  </si>
  <si>
    <t>Large multi-centre studies are necessary to work out the most suitable test strategy in outpatient settings</t>
  </si>
  <si>
    <t>Wiese 2021</t>
  </si>
  <si>
    <t>Overcoming the COVID-19 Pandemic for Dementia Research: Engaging Rural, Older, Racially and Ethnically Diverse Church Attendees in Remote Recruitment, Intervention and Assessment</t>
  </si>
  <si>
    <t>Overcoming the COVID-19 Pandemic for dementia Research: Engaging Rural, Older, Racially and Ethnically Diverse Church. Attendees in Remote Recruitment, Intervention, and Assessment</t>
  </si>
  <si>
    <t>Wiese</t>
  </si>
  <si>
    <t>The research took place in Florida</t>
  </si>
  <si>
    <t>To examine whether a telephone-based cognitive screening intervention would be effective in increasing ADRD knowledge, detecting the need for further cognitive evaluation, and making and tracking the results of referrals.</t>
  </si>
  <si>
    <t>Intervention with pretest post-test design</t>
  </si>
  <si>
    <t>Church attendees</t>
  </si>
  <si>
    <t>Rural, community-dwelling adults age 50 and older who had not been previously diagnosed with Alzheimer's disease (AD ). Seventy-percent of the sample self-reported as African American, Haitian Creole</t>
  </si>
  <si>
    <t>Using remote engagement for recruiting, educating, and conducting cognitive screening with rural older adults during a pandemic</t>
  </si>
  <si>
    <t>We observed that faith-based settings are a potentially robust avenue in which dementia screening and educational programs can be successfully implemented.</t>
  </si>
  <si>
    <t>to test a telephone-based cognitive screening intervention among rural, underserved, and racially/ethnically diverse older adults</t>
  </si>
  <si>
    <t xml:space="preserve"> early detection and diagnosis of Alzheimer's disease and related dementias (ADRD)</t>
  </si>
  <si>
    <t>FaithMoves Mountains (FMM) consists of several core elements, including (1)engaging faith leaders to assist in tailoring activities to meet the needs and values of the congregation and (2) extensively training talented local community members to serve as faith-based health educators (FHE), and (3) incorporating local images, resources, and language to ensure cultural fit. Four of the churches hosted live stream services, which included announcements about the study. One church broadcast their service and the study announcement over“Brother Church” radio, which is a popular medium for obtaining information in this population. After consenting, participants completed the sociodemographic survey and BKAD pre-test by telephone. As the pandemic prohibited the planned midweek or Sunday education sessions, the FHE reviewed and discussed the correct answers of the BKAD privately with each participant</t>
  </si>
  <si>
    <t>AD knowledge pre-post scores improved significantly (t(49) =_x0001_3.4,p&lt; .001).Of the 11 referred after the positive cognitive screening, 72% completed follow-up with their provider. Five were newly diagnosed with dementia. Three reported no change in diagnosis or treatment. Ninety percent consented to enroll in a registry for future research</t>
  </si>
  <si>
    <t>If COVID-19–associated isolation continues to exacerbate the disparity of opportunities for engaging rural, ethnically diverse older adults in continuing education opportunities, the telephone may be a means for offering brief learning activities as a way to maintain engagement and continue screening folks during times of isolation.</t>
  </si>
  <si>
    <t>Results of follow-up with providers relied on participant self-report. Although three of the eight participants scoring cognitively impaired may not have had a change in diagnosis or treatment, these results may not be accurate.</t>
  </si>
  <si>
    <t xml:space="preserve">the small,self-selected sample and the lack of a control condition. The reliability and validity of the Mini-MoCA method of cognitive assessment need further study, as it is a novel instrument. There were requests from participants for some type of visual aid such as pictures or a video instead of an auditory approach. </t>
  </si>
  <si>
    <t>It is also unknown what the providers' comfort or knowledge is in regards to ADRD detection, diagnosis, and management. These are areas to improve for future research</t>
  </si>
  <si>
    <t>The use of the telephone was particularly successful in maintaining the participation of rural older adults in the current study. Future considerations include the need to further evaluate the effectiveness of telephone approaches for increasing dementia awareness, detection, and management in quarantine situations. It is important to continue including more rural and diverse samples in registries or research on cognition.t is also important in rural settings to continue fidelity through sustained presence, offer culturally relevant faith-based health promotion programs, and provide opportunities for engagement in research activities.</t>
  </si>
  <si>
    <t>Willberg 2021</t>
  </si>
  <si>
    <t>Escaping from Cities during the COVID-19 Crisis: Using Mobile Phone Data to Trace Mobility in Finland</t>
  </si>
  <si>
    <t>Willberg</t>
  </si>
  <si>
    <t xml:space="preserve">Finland </t>
  </si>
  <si>
    <t>Urban-Rural Mobility</t>
  </si>
  <si>
    <t>The first aim is to explain how the first wave of the COVID-19 outbreak and the government’s actions to control infection rates in Finland affected the mobility between urban and rural areas and the temporary residential choices of people in particular
Our second aim is to address the importance of input data and discuss the applicability of aggregated mobile phone-based data products by mobile network operators for crisis management and for social good, in general
To contextualise our case study by describing multi-local living and COVID-19 in Finland (Section 2.1), how mobile phone data are used for COVID-19 research(Section 2.2), and what kind of different mobile phone data products are available</t>
  </si>
  <si>
    <t>Case study. We used three anonymised and aggregated data products derived from mobile network data generated by two mobile network operators. We used Telia activity location data to understand changes in people’s presence at the municipal level.For studying the urban–rural linkage and the effect of multi-local living in the context of the first wave of COVID-19 in March 2020,  we conducted four analyses.</t>
  </si>
  <si>
    <t>People across societies</t>
  </si>
  <si>
    <t>Internal mobility - across the urban rural gradient</t>
  </si>
  <si>
    <t>We used Telia activity location data to understand changes in people’s presence at the municipal level.  For that, we calculated the baseline value for each municipality as the average presence of people during the first seven days of February, and compared it against the daily variation in people’s presence during the first COVID-19 outbreak in Finland in March 2020. The daily presence of people was contrasted with the important days in March when the government in Finland announced guidelines and binding measures to restrict mobility to control the virus outbreak</t>
  </si>
  <si>
    <t>Our results showed that the COVID-19 outbreak in spring 2020 resulted in a rapid decline of overall mobility in Finland, which is confirmed by individual level findings and follows the general global trend. We further observed a significant reduction of mobility in core urban centres similar to other countries. Based on three mobile phone datasets, showed a significant drop in inter-municipal mobility and a shift in the presence of people—a population decline in urban centres and an increase in rural areas, which is strongly correlated to secondary housing</t>
  </si>
  <si>
    <t>We demonstrated how inherently dynamic social phenomenon of multi-local living could be revealed and timely monitored with data products of mobile network operators.  Providing these insights is valuable for a rapid crisis management and, thus, timeliness of such data products is the key strength of big data analytics compared to traditional data collection options, such as conducting surveys and using registers</t>
  </si>
  <si>
    <t>Our results with three aggregated and anonymised mobile phone data products demonstrate these challenges.  Datasets having varying methodologies in defining and measuring activity location, OD-trip, and the place of residence, in addition to the varying use of terminology, can have significant effects on the results, as we show. For example, OD-trip data and activity location data, including place of residence, can reveal different things.   OD-trip data reveal all trips,  but origins can be skewed to locations near the destination while activity location data capture the actual origin areas of the people better, but not all trips, especially daily two-way trips.  Another example of a challenge is the repetitiveness of data, when data products are weighted to represent the total population based on the mobile phone operator’s market share information. In this study, we focused on general mobility patterns, but in analyses focusing on specific groups of people, the data representativeness could cause challenges if some demographic groups prefer certain mobile phone operators to others, but unbiased distribution is assumed</t>
  </si>
  <si>
    <t xml:space="preserve"> Given that the purposes behind revealed mobility remain unknown, this issue requires more emphasis in mobile phone data research, in addition to defining the place of residence and activity locations (stops) more consistently</t>
  </si>
  <si>
    <t>That being said, mobile phone data products will certainly be valuable sources of information for evidence-based decision-making in a dynamic society. However, we call for more attention to standardization of methodology and terminology of data products between mobile network operators and acknowledging existing scientific knowledge produced in mobile phone data for social good</t>
  </si>
  <si>
    <t>Increasing human mobilities and technological developments contribute to the di-versifying lifestyles of people, including remote working and multi-local living aroundthe world.  For crisis preparedness, this causes a challenge—how to plan and manageemergencies when the mobility flows of people can be unexpected and the actual where-abouts of people change rapidly.  A social phenomenon of people with multiple homesand mobility flows from urban to rural areas demonstrates this situation, in the COVID-19crisis, in Finland.Our results showed that the COVID-19 outbreak in spring 2020 resulted in a rapiddecline of overall mobility in Finland, which is confirmed by individual level findings [40]and follows the general global trend [8,52]. We further observed a significant reductionof mobility in core urban centres similar to other countries [10]. At the same time, results clearly indicate mobility flows from urban areas to less populated rural areas.</t>
  </si>
  <si>
    <t>Wong 2021</t>
  </si>
  <si>
    <t>Remote Device Interrogation Kiosks (ReDInK) - Pharmacy Kiosk Remote Testing of Pacemakers and Implantable Cardioverter-Defibrillators for Rural Victorians. A Novel Strategy to Tackle COVID-19</t>
  </si>
  <si>
    <t>Remote Device Interrogation Kiosks(ReDInK)- Pharmacy Kiosk Remote Testing of Pacemakers and Implantable Cardioverter-Defibrillators for Rural Victorians. A Novel Strategy to TackleCOVID-19</t>
  </si>
  <si>
    <t>Wong</t>
  </si>
  <si>
    <t>Two-hundred-and-ninety-two (292) rurally located patients with implantable cardiac devices were identified via the cardiology department database. Of these, 101 (44%) were enrolled into the ReDInK program across two rurally located pharmacies between April and July 2020. RI was performed and download outcomes were reviewed. A customer satisfaction survey assessed attitudes towards the program and explored options of ongoing service application.</t>
  </si>
  <si>
    <t>To describe the set-up process, safety and efficacy of RI and customer satisfaction of the ReDInK program.</t>
  </si>
  <si>
    <t>Describe the patient and clinician experience of ReD-InK whilst also addressing how ReDInK can further expand to incorporate other rural as well as metropolitan areas, especially in the context of this pandemic</t>
  </si>
  <si>
    <t>Patients  with  cardiac implantable electronic devices (CIEDs</t>
  </si>
  <si>
    <t>Remote Device Interrogation Kiosks (ReDInK).</t>
  </si>
  <si>
    <t xml:space="preserve">Patients  with  cardiac implantable electronic devices (CIEDs </t>
  </si>
  <si>
    <t>Remote Device Interrogation Kiosks (ReDInK).The RI modules (Carelink Express- Medtronic and Merlin-on Demand-Abbott) were positioned in designated health screening areas where other pharmacy led interventions such as blood pressure, blood glucose level and weight monitoring are performed.</t>
  </si>
  <si>
    <t>the ReDInK program emerges as an efficacious and safe solution for patients in rural Victoria.</t>
  </si>
  <si>
    <t>Of 101 patients enrolled into ReDInK, 96 (95%) resulted in satisfactory device checks. No adverse events were reported.
Seventy-one(71) individuals (88%) of those surveyed expressed satisfaction and 73 (90%) labelled the process as effi-ciently conducted. Sixty-nine (69) (85%) participants felt reassured that this service was established during the pandemic.</t>
  </si>
  <si>
    <t>Four (4) individualsfailed-to-attend and one individual experienced technical download issues.Of the 96 satisfactory device checks, three required in-person follow-up for reasons including battery replacement, lead repositioning and in-person programming. However 47 (58%) participants reported they would still feel comfortable to undergo in-person reviews despite social distancing recommendations.</t>
  </si>
  <si>
    <t>The ReDInK program is a novel and feasible alternative toremote home monitoring, addressing the risks of ongoingdeferral of CIED checks during the COVID-19 pandemicwhilst maintaining both patient and health care workersafety.</t>
  </si>
  <si>
    <t>Wood 2021</t>
  </si>
  <si>
    <t>Providing Access To Monoclonal Antibody Treatment Of Coronavirus (COVID-19) Patients In Rural And Underserved Areas</t>
  </si>
  <si>
    <t>Providing Access To Monoclonal Antibody Treatment Of Coronavirus(COVID-19) Patients In Rural And Underserved Areas</t>
  </si>
  <si>
    <t xml:space="preserve">
Wood </t>
  </si>
  <si>
    <t>Objectives: 1. To evaluate the latest clinical evidence and current guideline recommendations for the use of monoclonal antibodies to treat COVID-19 in rural and underserved areas. 2. To select strategies for improving access to care for COVID-19 treatment and prevention in rural and underserved areas. 3. To predict potential determinants of monoclonal antibody hesitancy and outline strategies to encourage appropriate usage in at-risk patients in rural communities.
4. To determine an interprofessional approach to evaluating and treating COVID-19 patients with monoclonal antibodies in the outpatient setting</t>
  </si>
  <si>
    <t>Treatment of COVID-19 patients with monoclonal antibodies</t>
  </si>
  <si>
    <t>high-risk individuals are those aged ≥60years and with underlying medical comorbidities (obesity, cardiovascular disease, chronic kidney disease, diabetes, chronic lung disease, smoking, cancer, solid organ or hematopoietic stem cell transplant recipients) are at increased risk of developing severe COVID-19 infection</t>
  </si>
  <si>
    <t>Monoclonal Antibody Treatment Of Coronavirus(COVID-19)</t>
  </si>
  <si>
    <t>evaluation and treatment of COVID-19 with respect to monoclonal antibody administration and highlights the challenges rural and underserved communities face in delivering healthcare to vulnerable populations in those communities.</t>
  </si>
  <si>
    <t>evaluation and treatment of COVID-19 with respect to monoclonal antibody administration and highlights the challenges rural and underserved communities face in delivering healthcare to vulnerable populations in those communities</t>
  </si>
  <si>
    <t>This activity reviews the evaluation and treatment of COVID-19 with respect to monoclonal antibody administration and highlights the challenges rural and underserved communities face in delivering healthcare to vulnerable populations in those communities. This activity also reviews the current clinical evidence and guideline recommendations for monoclonal antibody treatment for COVID-19, selects strategies for improving care access for COVID-19 therapy in rural and underserved areas, and examines how to address barriers and hesitancy to monoclonal antibody therapy in these communities, and determines how an interprofessional approach to evaluating and treating patients with monoclonal antibodies can improve patient outcomes. The authorized dosage under the FDA-issued EUA is 500mg of sotrovimab by IV infusion over 30 minutes in adults and pediatric patients (12 years of age and older weighing at least 40kgs) who have a positive SARS-CoV-2 test and who had symptoms for ten days or less and are at high risk for progression to severe COVID-19 disease. Based on the fact sheet by the FDA EUA sotrovimab is not authorized for use in patients hospitalized with COVID-19, or who require supplemental oxygen therapy due to COVID-19, or who require increasing baseline oxygen therapy due to COVID-19 in those who were previously on chronic oxygen therapy at baseline due to non-COVID-19 related comorbidity It must not be administered to patients with known hypersensitivity to sotrovimab</t>
  </si>
  <si>
    <t>The emergency authorization for clinical use of monoclonal therapies in combatting COVID-19 appears promising. All patients should receive the fact sheet issued by the US FDA about the monoclonal antibody cocktail before receiving the drug. Considering monoclonal antibodies are commonly associated with infusion-related reactions, the patient should be monitored closely in the emergency department during the infusion and at least 1 to 2 hours after the infusion is complete. There should be close communication between the ordering ED physician, other clinicians, the pharmacist, and the ED nurse</t>
  </si>
  <si>
    <t>Monoclonal antibodies targeting the spike protein of the SARS-CoV-2 have yielded positive in-vitro results. They are considered a promising approach to managing non-hospitalized patients with mild to moderate COVID-19 who are at high risk of developing severe illness.</t>
  </si>
  <si>
    <t>Like other antiviral drugs, monoclonal antibodies, when used as antiviral agents, are also susceptible to developing resistance as a result of alterations in the viral genome which can alter the pathogenic potential of the virus resulting in the emergence of viral escape mutants, which may render the virus-resistant to a specific monoclonal antibody</t>
  </si>
  <si>
    <t>Several mAbs had their authorizations revoked in January 2022 by the FDA, with sotrovimab remaining as the only authorized monoclonal antibody that retains its efficacy as the dominant circulating variant of concern, Omicron</t>
  </si>
  <si>
    <t>The review highlights the many disparities in rural areas in terms of risk and health care. And provides the following  basic yet broad ideas to assist in establishing referral systems in rural and underserved areas for monoclonal Ab treatment. First step would be to assess existing local facilities with the ability to provide monoclonal antibody treatment that is adequately staffed with trained nurses and medical professionals. If no such facility exists, what is the next closest facility?Then, a plan can be developed to refer and, if needed, mobilize local residents to these facilities.The following is a suggested framework to develop a logical, sensible plan to establish a referral system for high-risk residents of rural or underserved to get monoclonal antibody treatment</t>
  </si>
  <si>
    <t>World Health Organisation 2020</t>
  </si>
  <si>
    <t>colombia-c19-case-study-20-june</t>
  </si>
  <si>
    <t>5573</t>
  </si>
  <si>
    <t>Colombia. Covid -19: WHO's Action in Countries</t>
  </si>
  <si>
    <t>WHO</t>
  </si>
  <si>
    <t xml:space="preserve">Colombia </t>
  </si>
  <si>
    <t>To highlight the actions taken by Colombia to prepare for and respond to t he pandemic with the support of PAHO/WHO and its partners, and demonstrate how a coordinated, science-based response contributes to saving lives</t>
  </si>
  <si>
    <t>Short report from WHO's action in countries</t>
  </si>
  <si>
    <t>Indigineous communities or remote  islands; Migrants or refugees; Other</t>
  </si>
  <si>
    <t>All citizens, with Particular attention paid to remote Amazon communities, and migrants and refugees from Venezuela</t>
  </si>
  <si>
    <t>Overall strategy highlighting particular actions in remote and migrant communities</t>
  </si>
  <si>
    <t>Planning prioritised actions in particular communities which were hard to reach or at risk</t>
  </si>
  <si>
    <t>Weekly programmes on radio which covers 80% of country, and is delivered in Spanish and Indigenous languages; and shared in territories through megaphones to reach the most remote villages</t>
  </si>
  <si>
    <t>Collaborated with PAHO/WHO to monitor and report  flu like illnesses - 1st country in region providing detailed weekly status reports on COVID-19</t>
  </si>
  <si>
    <t>Managing the movement of migrants from Venezuela in the border areas - created shelters and provided support to migrants waiting to cross back to Venezuela, including screening, testing, isolation and care of positive cases, epidemiological assessment, food assistance, and gender-sensitive and baby-specific hygiene kits</t>
  </si>
  <si>
    <t>expanded laboratory testing capacity to 94 laboratories across the country</t>
  </si>
  <si>
    <t>Health for Peace project focusing on rural communities strengthens access to PHC services, with a focus on SRH, child health, nutrition, mental health and substance abuse. Also had strategies for Malaria, HIV, and dengue outbreaks</t>
  </si>
  <si>
    <t>Highlights of strategies impacting on vulnerable groups including rural and remote indigenous communities, and migrants and refugees</t>
  </si>
  <si>
    <t>Whole of society approach - worked with PAHO and WHO to pioneer surveillance, to strengthen laboratory networks, active communication strategies tailored to reach rural and remote communities, support for local authorities and local health services, and support to migrants at borders.</t>
  </si>
  <si>
    <t>Partnerships, expansion of testing, communication, specific actions at borders and to support remote communities. Colombian Air force also transported patients from remote areas to hospitals centres. Border health care centres and support for migrants.</t>
  </si>
  <si>
    <t>Needing to respond to multiple outbreaks e.g. dengue, malaria, and ongoing vaccination programmes to prevent measles, polio and flu (challenges)</t>
  </si>
  <si>
    <t xml:space="preserve">No actual data provided to illustrate successes or gaps. Perhaps more evaluation needed </t>
  </si>
  <si>
    <t>Good examples of several initiatives but very little detail or data</t>
  </si>
  <si>
    <t>Wu 2022</t>
  </si>
  <si>
    <t>COVID-19 Vaccine intent in appalachian patients with multiple sclerosis</t>
  </si>
  <si>
    <t xml:space="preserve"> Wu</t>
  </si>
  <si>
    <t>To determine the COVID-19 vaccine intent and factors associated with vaccine hesitancy among Appalachian adults with MS</t>
  </si>
  <si>
    <t>A cross sectional phone and in-person survey.
n = 306/824 (37%)</t>
  </si>
  <si>
    <t>n = 306 Appalachian adults with MS</t>
  </si>
  <si>
    <t>Patients with MS</t>
  </si>
  <si>
    <t>Vaccine intent and factors associated with vaccine hesitancy in Appalacian adults with MS</t>
  </si>
  <si>
    <t>Vaccine hesitancy among Appalachian adult PwMS is higher compared to PwMS in the larger United States. Vaccine hesitancy is especially higher among those who are female, younger than 50 years old, and residing in rural areas.Concerns about vaccine safety, perception of infection risks, past vaccine behaviors and consultation with healthcare providers are important factors associated with vaccine intent. Factors influ-encing vaccine hesitancy in Appalachian PwMS are largely consistent with the general public, however, concerns for interaction between the vaccine and MS are specific to this population and thus could be the focus of further vaccine effort.</t>
  </si>
  <si>
    <t>At the conclusion of the survey collection out of 306 participants, 148 participants (48.37%) had already received a COVID-19 vaccine.Most survey participants did not have concerns about vaccine cost (289, 96.01%), transportation (288, 96%), or where to get the vaccine (280, 92.11%)</t>
  </si>
  <si>
    <t>156 participants (50.98%) had not received the vaccine. Among those who had not been vaccinated, 66.24% did not intend to get vaccinated. Overall, 104 participants (33.99%) indicated that they were unlikely to be vaccinated and 202 (66.01%) had either received the vaccine or intended to get vaccinated.accine safety concerns were associated with vaccine hesitancy (OR=7.14, 95% CI: 4.18–12.17). The safety concerns included concerns about vaccine side effects (OR=10.45, 95% CI: 6.02–18.15), fast vaccine approval process (OR=8.91, 95% CI: 4.81–16.51), vaccine ingredients (OR=6.33, 95% CI: 3.74–10.7), and vaccine efficacy (OR=4, 95% CI: 2.41–6.62). Concerns about the vaccine causing other diseases also contributed to vaccine hesitancy (OR=7.12, 95% CI: 4.14–12.24). Additional factors specific to PwMS include concerns about the vaccine causing MS relapse and making DMTs ineffective (OR=4.94, 95% CI: 2.97–8.23 and OR=4.06, 95% CI: 2.42–6.81 respectively).The percep-tions of how well survey participants were doing in terms of MS was not associated with vaccine intent (p 0.6194, OR=0.89, 95% CI: 0.55–1.42) but the perception of infection risks was statistically significantly asso-ciated with vaccine hesitancy (OR=1.77, 95% CI: 1.05–3). Having notreceived the flu vaccine in the past year and having had bad experiences with vaccines in the past were also shown to influence vaccine intent (OR=4, 95% CI: 2.42–6.61 and OR=2.33, 95% CI: 1.23–4.42 respec-tively). Lack of consultation with healthcare providers was associated with vaccine hesitancy (OR=3.53, 95% CI: 2.13–5.84).Female gender (OR=1.96, 95% CI: 1.05–3.63), age younger than 50 years old (OR=2.54, 95% CI: 1.56–4.14) and residing in a rural area (OR=1.83, 95% CI: 1.12–2.98) were significantly associated with vac-cine hesitancy. Educational status (p 0.0537, OR=1.63, 95% CI: 0.99–2.67) and DMTs (new vs old) (OR=0.74, 95% CI: 0.35–1.57) were not significantly associated with vaccine intent .</t>
  </si>
  <si>
    <t>n our study a lower percentage of patients received most of their information about vaccines from their healthcare providers, instead receiving information from the internet, television, or other combined sources. This has particular implications regarding potential opportunities for interventions to improve vaccine uptake in Appala-chian PwMS, especially rural patients.</t>
  </si>
  <si>
    <t>The results from our study showed that compared to the national survey result of PwMS (Baack et al., 2021), Appalachian adult PwMS in a large academic center in WV demonstrated higher vaccine hesitancy, especially among those who are female, younger than 50 years old, and residing in rural areas. Concerns about vaccine safety, perception of infection risks, past vaccine behaviors and consultation with healthcare providers are important factors associated with vaccine intent.</t>
  </si>
  <si>
    <t>XuanTran 2020</t>
  </si>
  <si>
    <t>Capacity of local authority and community on epidemic response in Vietnam: Implication for COVID-19 preparedness</t>
  </si>
  <si>
    <t>XuanTran</t>
  </si>
  <si>
    <t>To examine the perception of healthcare providers, medical students, and community workers about the capability of local authority’s response and community adaptation to epidemics in Vietnam</t>
  </si>
  <si>
    <t>web-based survey</t>
  </si>
  <si>
    <t>health professionals, medical students, and community worker</t>
  </si>
  <si>
    <t>“Adequate equipment, infrastructures and funding for disease prevention”. For community adaptation, the respondents evaluated the capacity of “Periodic training, equipment and drills to prepare for epidemic and disaster response” competency</t>
  </si>
  <si>
    <t>“Periodic training, equipment, and drills to prepare for epidemic and disaster response” competency</t>
  </si>
  <si>
    <t>We invited three main subjects, including health professionals, medical students, and community workers in all regions of Vietnam to participate in a web-based survey from December 2019 to February 2020.</t>
  </si>
  <si>
    <t>The results showed that based on a 0–10 numeric rating scale, the mean scores of the capacity of local agencies and community adaptation were 6.2 ± 2 and 6.0 ± 1.8, respectively. Regarding local authority competencies, the lowest score went to“Adequate equipment, infrastructures and funding for disease prevention”. For community adaptation, the respondents evaluated the capacity for “Periodic training, equipment and drills to prepare for epidemic and disaster response” competency” with the lowest mark (5.2 ± 2.5). This study indicated the moderate capacity of the local authority and community adaptation to epidemics and disasters in Vietnam. Given the differences in response capability between urban and rural areas, it is critically necessary to develop the action plan, response scenario, and strategies to optimize the utilization of equipment and human resources in combating epidemics in each setting</t>
  </si>
  <si>
    <t>Our findings emphasize the importance of building capacity for communities and sub-national clusters, addressing health and socioeconomic inequalities, and developing collaborative multisectoral mechanisms to optimize efforts to control COVID-19 in Vietnam</t>
  </si>
  <si>
    <t>Since the COVID-19 pandemic is still spreading all over the world, nationwide strict measures such as a lockdown or large-scale quarantine were not technically possible and politically feasible</t>
  </si>
  <si>
    <t>In a resource-scarce setting like Vietnam, the online survey could be seen as one of the optimal approaches to collect data with a large sample, however, data obtained through this method may encounter reporting bias since the participants answered the questions on their own without any assistance or supervision of investigators</t>
  </si>
  <si>
    <t>several applications revealed from this study are worthy of practice to cope with COVID-19 and future research</t>
  </si>
  <si>
    <t>to fully understand the capacity of the system and the local community to respond to COVID-19 epidemics, household surveys will supplement other information about the behaviors of people, their attitude, and practice in response to epidemics</t>
  </si>
  <si>
    <t>Young-Xu 2021</t>
  </si>
  <si>
    <t>Coverage and Estimated Effectiveness of mRNA COVID-19 Vaccines Among US Veterans</t>
  </si>
  <si>
    <t xml:space="preserve">
Young-Xu</t>
  </si>
  <si>
    <t>To describe the scope of the COVID-19 vaccination rollout among US veterans, and to estimate mRNA COVID-19 vaccine effectiveness (VE) as measured by rates of SARS-CoV-2 infection</t>
  </si>
  <si>
    <t>Case control study</t>
  </si>
  <si>
    <t>matched test–negative case-control study was conducted.After matching, there were 15 110cases and 60 436 controls. About 1/3 were rural.</t>
  </si>
  <si>
    <t>Patients or health care users; Other</t>
  </si>
  <si>
    <t>US military veterans ages 18 years and older, with residence in a US state, or Washington, District of Columbia,</t>
  </si>
  <si>
    <t>US military veterans</t>
  </si>
  <si>
    <t>and to estimate mRNA COVID-19 vaccine effectiveness (VE) as measured by rates of SARS-CoV-2 infection</t>
  </si>
  <si>
    <t>veterans ages 18 years and older, with residence in the US state, or Washington, District of Columbia, who presented for SARS-CoV-2 polymerase chain reaction (PCR)or antigen testing at a VHA outpatient or emergency department facility, or had testing within 1 day of hospitalization, during the study period (December 14, 2020, through March 7, 2021); veterans may have presented for testing for any reason, such as screening prior to a medical procedure or for employment or travel, and they could have been symptomatic or asymptomatic. Veterans were required to have had VHA enrollment for at least 2 years prior to the study period and at least one 1inpatient or 2 outpatient visits in the past 2 years. For the TND case-control study to estimate VE against infection, positive SARS-CoV-2 tests from qualifying veterans were classified as cases. Negative SARS-CoV-2 tests from qualifying veterans served as controls, and a maximum of 4 controls were matched to each case (in the main and stratum-specific analyses) based on Health and Human Services geographic region, and testing date(within 21 days of case testing date) since both factors are related to local disease burden, likelihood of having a positive SARS-CoV-2 test result, and vaccine exposure status</t>
  </si>
  <si>
    <t>White veterans [66%]),1 363 180 (21%) received at least 1 COVID-19 vaccination by March 7, 2021. In this period, during which the share of SARS-CoV-2 variants Alpha, Epsilon, and Iota had started to increase in the US, estimates of COVID-19 VE against infection, regardless of symptoms, were 95% (95% CI, 93%-96%)for full vaccination and 64% (95% CI, 59%-68%) for partial vaccination. Estimated VE againstCOVID-19–related hospitalization for full vaccination was 91% (95% CI 83%-95%); there were no deaths among veterans who were fully vaccinated. VE against infection was similar across subpopulations (non-Hispanic Black, 94% [95% CI, 88%-97%]; Hispanic [any race], 83% [95% CI,45%-95%]; non-Hispanic White, 92% [95% CI 88%-94%]; rural, 94% [95% CI, 89%-96%]; urban,93% 95% CI, 89%-95%</t>
  </si>
  <si>
    <t>For veterans of all racial and ethnic subgroups living in urban or rural areas, mRNA vaccination was associated with a substantially decreased risk of COVID-19 infection and hospitalization, with no deaths among fully vaccinated veterans</t>
  </si>
  <si>
    <t xml:space="preserve"> Some veterans vaccinated through the VHA could have been hospitalized in a non-VHA facility, especially in rural communities. analysis used data from both antigen and PCR tests, which may differ in their sensitivities and specificities, leading to misclassification of cases and controls</t>
  </si>
  <si>
    <t>This analysis was conducted during the early phase of vaccination rollout, and sequencing data were not available. Future analyses of VE for variants of SARS-CoV-2 are warranted, given that there may be differences in VE for variants. there could still be residual misclassification and differences in health-seeking behavior and disease risk between different subpopulations and for individuals in the VHA and Medicare system that would require further investigation in future studies.</t>
  </si>
  <si>
    <t>Youssef 2022</t>
  </si>
  <si>
    <t>Determinants of acceptance of Coronavirus disease-2019 (COVID-19) vaccine among Lebanese health care workers using health belief model</t>
  </si>
  <si>
    <t>Determinants of acceptance of Coronavirus disease-2019(COVID-19) vaccine among Lebanese healthcare workers using the health belief model</t>
  </si>
  <si>
    <t>Youssef</t>
  </si>
  <si>
    <t>to assess the acceptance rate of the COVID-19 vaccine among HCWs and to identify its determinants.</t>
  </si>
  <si>
    <t>web-based cross-sectional study.A total of 1800 HCWs have completed the survey.</t>
  </si>
  <si>
    <t>Lebanese healthcare workers</t>
  </si>
  <si>
    <t>Vaccine acceptance rates amongst HCW's</t>
  </si>
  <si>
    <t>Designated focal persons working in Lebanese hospitals were contacted via phone call and notified about the survey and its purpose. Upon their agreement to participate, the link of the study was sent through “WhatsApp” to the designated focal person (infection control personnel) who was requested in his turn to disseminate it among other HWCs facilities. This link included a brief introduction to the background, the objective of the survey, and instructions for filling the questionnaire. HCW is defined as“ any regulated health professionals and any staff member, or other essential caregivers currently working in a healthcare organization, including cleaning staff, food services staff, and other administrative staff”.Participants were identified via the infection control personnel at the hospital. All HWCs, working in Lebanese hospitals in different provinces in Lebanon and who agreed to participate in the study, were eligible for participation</t>
  </si>
  <si>
    <t>The acceptance rate of the COVID-19 vaccine among surveyed HCWs was 58%. The moderate acceptance rate of the COVID-19 vaccine among HCWs found in our study could have broader extents. Understanding and pointing out factors impairing vaccine acceptance such as concerns about the novelty of vaccine and manufacturers’ reliability are required to reach a higher vaccination rate</t>
  </si>
  <si>
    <t>concerns such as the limited accessibility(aOR=1.68,95%CI(1.14–2.47)), and availability of vaccines(aOR=2.16,95%CI(1.46–3.20))were associated with an increased likelihood of willingness to receive the COVID-19 vaccine. With regards to cues of action, receiving reliable and adequate information about the vaccine (aOR=1.98,95%CI(1.36–2.88)), recommendation by health authorities(aOR=1.93,95%CI(1.33–2.81)), and recommendations from health facilities (aOR=2.68,95%CI(1.80–3.99)) were also positively associated with vaccine perception ofCOVID-19 vaccine benefits by HCWs in terms of protecting them and their close contacts (patients, family members, and friends)fromCOVID-19 infection (aOR=4.21,95%CI(2.78–7.11)) was associated with an increased likelihood of vaccine uptake</t>
  </si>
  <si>
    <t>Factors such as living in rural areas (aOR=0.61,95%CI (0.44–0.84)), and being previously diagnosed with COVID-19(aOR=0.66,95%CI(0.45–0.96)were found negatively associated with vaccine acceptance. In terms of health beliefs items, concern related to the novelty of vaccine (aOR=0.42,95%CI(0.25–0.71)),side effects/vaccine safety(aOR=0.41,95%CI(0.23–0.73),reliability of manufacturer (aOR=0.43,95%CI(0.30–0.63)),and the number of required doses (aOR=0.58,95%CI(0.40–0.84))were also negatively associated with the willingness to get vaccinated against COVID-19</t>
  </si>
  <si>
    <t>this is a cross-sectional survey and we could not establish a cause-and-effect relationship between the independent factors and the outcome. They could however be used in the prediction of COVID-19 vaccine acceptance. the survey examined the HBM constructs among Lebanese HCWs, and the generalizability of its findings to other settings should be cautious</t>
  </si>
  <si>
    <t>Understanding and pointing out factors impairing vaccine acceptance such as concerns about the novelty of vaccine and manufacturers ’ reliability are required to reach a higher vaccination rate</t>
  </si>
  <si>
    <t>Yu 2022</t>
  </si>
  <si>
    <t>Socioeconomic Disparities in the demand for and use of virtual visits among senior adults during the COVID-19 pandemic: A cross-sectional study</t>
  </si>
  <si>
    <t>Socioeconomic Disparities in the Demand for and Use of Virtual Visits Among Senior Adults During the COVID-19 Pandemic: Cross-sectional Study</t>
  </si>
  <si>
    <t>Yu</t>
  </si>
  <si>
    <t>To investigate socioeconomic disparities in the demand for and use of virtual visits during the COVID-19 pandemic among older adults in Canada</t>
  </si>
  <si>
    <t>Canadian Digital Health Survey</t>
  </si>
  <si>
    <t>Demand for digital health in older Canadian adults in covid-19 pandemic</t>
  </si>
  <si>
    <t>The use of digital health services / virtual health care by older adults</t>
  </si>
  <si>
    <t>This study found that compared to video visits and secure messaging, the demand for and use of telephone visitswere more prevalent among older adults during the pandemic.</t>
  </si>
  <si>
    <t>Patients with more chronic conditions and worse SRHS were more likely to express a demand for virtual visits. There were no differences between rural and none rural older adults in the demand for virtual visits</t>
  </si>
  <si>
    <t>The gaps between the demand for and use of video and securemessaging services remain substantial. Our results highlight socioeconomic disparities among older adults that could potentiallyexplain this trend. Lower income and a lower education level may act as barriers for older adults in acquiring the skills andtechnologies necessary to use more complex solutions, such as video and secure messaging. In addition, higher eHealth literacywas found to be critical for older adults to successfully navigate all types of virtual visit technologies</t>
  </si>
  <si>
    <t>Future studies should testthe extent to which virtual care can deliver improvements inaccess to health care services as well as patient experienceamong older adults</t>
  </si>
  <si>
    <t>Yue 2021</t>
  </si>
  <si>
    <t>Analysis on the imported Coronavirus Disease 2019 related cluster epidemic in rural areas of Chengdu</t>
  </si>
  <si>
    <t>Analysis of clustered epidemics associated with imported novel coronavirus pneumonia cases in rural areas of Chengdu</t>
  </si>
  <si>
    <t>Yue</t>
  </si>
  <si>
    <t xml:space="preserve"> rural areas of Chengdu</t>
  </si>
  <si>
    <t>to identify the source of infection and the transmission chain of cases of COVID-19 in an outbreak in rural  areas of Chengdu</t>
  </si>
  <si>
    <t>the use of on-site epidemiological investigation methods combined with big data technology, video image investigation, gene sequencing and other methods</t>
  </si>
  <si>
    <t>COVID-19 cases and contacts</t>
  </si>
  <si>
    <t>Outbreak investigation of a small localised outbreak in a rural community</t>
  </si>
  <si>
    <t>a total of 13 local cases of COVID-19 and 1 asymptomatic infection were confirmed in Chengdu, of which 12 (85.71%) belonged to the village courtyard of Taiping. TP Village is adjacent to the designated quarantine hotel for inbound personnel. Through the comparison of gene sequencing, the local case is homologous to the imported case from Nepal at the same time. Combined with the traceability clues of epidemiological investigation, the local index case may be due to contact with domestic garbage at the isolation point cause infection.</t>
  </si>
  <si>
    <t>Joint epidemiological investigation and the application of genetic technology are the core links of modern infectious disease epidemic investigation and traceability.</t>
  </si>
  <si>
    <t>All localities urgently need to strengthen the management of isolation hotels to reduce the risk of local related cases, and at thesame time, strengthen the allocation of public health resources in rural areas and improve the early stage of epidemics in rural areas. Monitoring and early warning capabilities.</t>
  </si>
  <si>
    <t>Zakumumpa 2021</t>
  </si>
  <si>
    <t>Dispensing antiretrovirals during Covid-19 lockdown: re-discovering community-based ART delivery models in Uganda</t>
  </si>
  <si>
    <t xml:space="preserve">
Zakumumpa</t>
  </si>
  <si>
    <t xml:space="preserve">Uganda </t>
  </si>
  <si>
    <t>to explore health-system resilience at the sub-national level in Uganda with regard to strategies for dispensing antiretrovirals during Covid-19 lockdown.</t>
  </si>
  <si>
    <t>qualitative case-study - interviews with health workers, and focus groups with recipients of HIV care</t>
  </si>
  <si>
    <t>district health team leaders(n= 9), ART clinic managers (n= 36), representatives of PEPFAR implementing organizations, and recipients of HIV care</t>
  </si>
  <si>
    <t xml:space="preserve">recipients of HIV care </t>
  </si>
  <si>
    <t xml:space="preserve">increasing reliance on health information systems, including geospatial technologies, to support refill distribution in unmapped rural settings. </t>
  </si>
  <si>
    <t>TB/HIV/Malaria</t>
  </si>
  <si>
    <t>ART for HIV care</t>
  </si>
  <si>
    <t>Health-system resilience at the sub-national level in Uganda with regard to strategies for dispensing antiretrovirals during Covid-19  lockdown.
To understand provider-level strategies for overcoming‘ lockdown measures for distribution of ART refills. And regionally-based PEPFAR implementing organizations to explore the role of HIV donors in Uganda in mitigating the impacts of lockdown.</t>
  </si>
  <si>
    <t>Five broad strategies for distributing antiretrovirals during ‘lockdown’ emerged in our analysis: accelerating home-based delivery of antiretrovirals,; extending multi-month dispensing from three to six months for stable patients; leveraging the Community Drug Distribution Points (CDDPs) model for ART refill pick-ups at outreach sites in the community; increasing reliance on health information systems, including geospatial technologies, to support ART refill distribution in unmapped rural settings. District health teams reported leveraging Covid-19 outbreak response funding to deliver ART refills to homesteads in rural communities</t>
  </si>
  <si>
    <t xml:space="preserve">We found that facilities increasingly relied on information technologies and patient databases to locate geographical locations of homesteads to enable home-based delivery of ART refills. The use of geospatial modeling technologies for pinpointing locations of households of recipients of HIV care stood out. Our findings suggest that the use of geographical information systems inART distribution could represent a new frontier in health services delivery in rural Sub-Saharan </t>
  </si>
  <si>
    <t>we found that patients expressed an increasing inability to afford public transport to facilities for drug pick-ups owing to hikes in fares due to social distancing provisions implemented in commuter vans in Uganda. In addition, several patients reported not being able to afford routine meals or simply-buying food during the Covid-19‘ lockdown’and its immediate aftermath. we found that providers who implemented six-month dispensing without strengthened supply chain capacity inadvertently contributed to stock-out events that negatively impacted the stock of ART commodities available to the broader base of patients</t>
  </si>
  <si>
    <t>our study sample was not nationally-representative. Utilizing a case-study approach has inherent limitations in the generalizability of study findings [24]. In addition, the patients who participated in our focus groups were more representative of those who was able to overcome transport barriers and come to collect their medications at case-study facilities</t>
  </si>
  <si>
    <t>This raises concern about the effects of Covid-19 prevention measures on ART adherence at the individual level and impacts on viral suppression at the population level [52]. This calls for further research to understand the impacts of Covid-19 on viral suppression in Ugandan patients, especially those utilizing longitudinal data with a retrospective len</t>
  </si>
  <si>
    <t>While Covid-19‘ lockdown’ restrictions undoubtedly impeded access to facility-based HIV services, they revived interest by providers and demand by patients for community-based ART delivery models in case-study districts in Uganda</t>
  </si>
  <si>
    <t>Zaman 2021</t>
  </si>
  <si>
    <t>Energy access and pandemic-resilient livelihoods: The role of solar energy safety nets</t>
  </si>
  <si>
    <t xml:space="preserve">Energy access and pandemic-resilient livelihoods: The role of solar energy safety nets </t>
  </si>
  <si>
    <t>Zaman</t>
  </si>
  <si>
    <t>Other:  Bangladesh, India, Kenya, and Nigeria</t>
  </si>
  <si>
    <t>India and Bangladesh =SEAR
Kenya and Nigeria= Africa</t>
  </si>
  <si>
    <t>To discuss ongoing solar energy safety net programs in the largest off-grid solar markets of Bangladesh, India, Kenya, and Nigeria, and how such programs are affected by the COVID-19 pandemic.</t>
  </si>
  <si>
    <t>Solar energy safety nets, in the form of targeted social assistance programs and off-grid technological solutions</t>
  </si>
  <si>
    <t>Solar energy safety nets, in the form of targeted social assistance programs and off-grid technological solutions, not only advance energy access but also develop the capacities of households to prepare for, respond to, and recover from specific threats like pandemics.</t>
  </si>
  <si>
    <t>Several pro-poor energy programs are recently being implemented to advance the universal energy access goal in developing countries. These programs can be seen as solar energy safety nets (SESN), and implemented as government-supported schemes that target the last mile energy poor and provide, often in association with donor agencies, solar-based electricity in the off-grid non-electrified rural areas. Examples of such government-initiated solar programs are the “TR/KABITA Program” in Bangladesh, the “Saubhagya Scheme” and the “70 Lakh Solar Lamp Scheme (Solar Urja Lamps)” in India, the “Energy and Cash Plus” and the “Kenya Off-grid Solar Access Project (KOSAP)” in Kenya, and the “Nigeria Electrification Project (NEP)” in Nigeria. In Bangladesh 8 India 9, and these programs provide clean energy access to the last mile</t>
  </si>
  <si>
    <t>solar energy based employment opportunities in the locality can increase family earnings of the last mile energy poor, and enable them to manage their periodic energy expenditures, including other basic needs. The government, along with SESN program implementing agencies, can provide training for developing technical skills to the last mile energy poor. They then can set up small-scale energy shops to facilitate after-sales services in remote rural areas [50,51]. These small energy shops can also strengthen the local supply chain and distribution network of solar home system components. Such a mechanism, linked to capacity building, creation of local jobs, and strengthening value chain, creates a supportive ecosystem for rural livelihoods. the availability of energy-efficient appliances for lighting, comfort, communication services, and increased productivity is inevitable to maintain health and life, particularly during a pandemic crisis. Access to affordable energy appliances for females and female-headed business enterprises further promotes gender equality</t>
  </si>
  <si>
    <t>The government in India, in general, has shifted its policy focus to solar irrigation. The off-grid solar energy firms in Kenya and Nigeria have received relief funds to cope with supply disruption and liquidity crisis</t>
  </si>
  <si>
    <t>the Bangladesh government has diverted funds from the existing solar energy program to other safety net programs that address emergency crises</t>
  </si>
  <si>
    <t>By leveraging the co-benefits of renewable energies, governments can integrate rural transformation policies into a green industrial strategy to improve livelihood, reduce poverty, and protect both the local environment and the global climate</t>
  </si>
  <si>
    <t>Continued support for, and updated emphasis on resilient livelihood building in SESN program will improve the ability of last mile energy poor to cope with the COVID-19 pandemic and other shocks</t>
  </si>
  <si>
    <t>The vulnerabilities stemming from energy poverty disproportionately affect millions of rural poor in developing countries, limiting their capacity to escape the vicious cycle of poverty and cope with pandemics like COVID-19</t>
  </si>
  <si>
    <t>Exploratory study on the operational issues faced in collection, transportation, and laboratory testing related to COVID-19 in remote areas of selected EAG states of North East and East India</t>
  </si>
  <si>
    <t>An exploratory study on the operational issues faced in collection, transportation, and laboratory testing related to COVID‑19 in remote areas of selected EAG states of North East and East India</t>
  </si>
  <si>
    <t xml:space="preserve">Zaman </t>
  </si>
  <si>
    <t>to identify the issues faced during various steps involved in laboratory testing as part of the COVID‑19 control activities in selected remote districts of North East and East India</t>
  </si>
  <si>
    <t>qualitative in‑depth study</t>
  </si>
  <si>
    <t xml:space="preserve">HCWs including doctors </t>
  </si>
  <si>
    <t>operational issues faced in collection, transportation, and laboratory testing</t>
  </si>
  <si>
    <t>operational issues related to speciment collection, transport and laboratory testing related to COVID‑19</t>
  </si>
  <si>
    <t>Structured guidelines prepared for IDI attempted to assess ground-level problems and practical difficulties regarding sample collection, storage, transportation, and testing. “IDI” was recorded over electronic devices in a real‑time manner and submitted to Principal Investigator for further analysis</t>
  </si>
  <si>
    <t xml:space="preserve"> The findings indicated that the healthcare workers from all levels of laboratory diagnosis have taken it as a challenge to control the pandemic even with limitations of logistics to capacity building.</t>
  </si>
  <si>
    <t>A designated area for sample collection was available in most of the places and through glass kiosks at a few sites. Accredited Social Health Activist(ASHA), Auxially Nurse Midwife(ANM), and Anganwadi Worker(AWW) helped in arranging the area and mobilizing people for outreach collection.  All the selected districts have dedicated vehicles for transportation along with required human resources. ll the selected facilities were following guidelines and standard operating procedures(SOPs) regarding sanitization, donning–doffing, VTM and label management, and BMW management. The regular supply of good quality PPE for HCWs involved in the sample collection process was available in adequate numbers in most of the facilities; quality improved since April.</t>
  </si>
  <si>
    <t>Most of  the labs were not using thermocyclers and gel electrophoresis equipment</t>
  </si>
  <si>
    <t>Upgradation of laboratory capacities and expertise in public health has become one of the points of concern to contain the COVID‑19 pandemic of the new millennium</t>
  </si>
  <si>
    <t>Positive suggestions to improve laboratory services were to increase human resources infrastructure, IT with a robust mechanism of monitoring and supervision</t>
  </si>
  <si>
    <t>Zhang 2021</t>
  </si>
  <si>
    <t>The impact of COVID-19 on primary health care and antibiotic prescribing in rural China: qualitative study</t>
  </si>
  <si>
    <t>The impact of COVID-19 on primary healthcare and antibiotic prescribing in rural china: a qualitative study</t>
  </si>
  <si>
    <t xml:space="preserve"> Zhang</t>
  </si>
  <si>
    <t>to understand the impact of COVID-19 on PHC delivery and antibiotic prescribing at a community level in rural areas of central China</t>
  </si>
  <si>
    <t>25 participants, including two township heads and seven township practitioners from two THCs, nine village practitioners, one from each of the nine VCs, together with seven patients from the two THCs</t>
  </si>
  <si>
    <t xml:space="preserve"> focus on the key public health roles of tracing, screening, and educating in rural areas. </t>
  </si>
  <si>
    <t>Screening, testing and contact tracing by PHC providers as part of their role during COVID-19 response</t>
  </si>
  <si>
    <t>PHC practitioners took on the key public health role of tracing, screening, and educating in rural areas, while their role in seeing and treating patients was reduced since many patients were diverted to specialist COVID-19 clinic</t>
  </si>
  <si>
    <t>There was no transition to remote consultations, which was partly attributed to the diversion of patients away from less well trained rural practitioners towards more qualified medical practitioners in urban areas, and partly to high numbers of elderly patients in rural areas who had neither technology nor inclination for remote consultations</t>
  </si>
  <si>
    <t>The additional work and risk that PHC practitioners faced placed considerable strain on them, particularly those working in the VCs</t>
  </si>
  <si>
    <t>improved local PHC provision providing access to basic medical services is needed, particularly for those local residents who are old or can not afford the additional travel. Continuing national efforts to strengthen the rural PHC system and to improve the quality of training of PHC practitioners are needed to enable them to carry out these key dual responsibilities of front-line medical care and epidemic control work</t>
  </si>
  <si>
    <t>The Intentions to Wear Face Masks and the Differences in Preventive Behaviors between Urban and Rural Areas during COVID-19: An Analysis Based on the Technology Acceptance Model</t>
  </si>
  <si>
    <t>The Intentions to Wear Face Masks and the Differences in Preventive Behaviors between Urban and Rural Areas during COVID-19: An Analysis Based on the TechnologyAcceptance Model</t>
  </si>
  <si>
    <t xml:space="preserve">Zhang </t>
  </si>
  <si>
    <t>To determine the  Intentions to Wear Face Masks and the Differences in preventive Behaviors between Urban and Rural Areas during COVID-19 using an Analysis Based on the Technology Acceptance Model</t>
  </si>
  <si>
    <t>Cross sectional study; Data Modelling</t>
  </si>
  <si>
    <t>We adopted a questionnaire survey to collect data for this study. The full-metric invariance model was applied to test the differences in group paths between the urban and rural group samples. Using the technology acceptance model (TAM) as a foundation, this study introduces three new variables, namely, perceived risk, social pressure, and social image, to establish an extended model for investigating the factors that influence if residents wear masks. 1200 questionnaires distributed online.</t>
  </si>
  <si>
    <t>The study also uses modelling for investigating the factors that influence if residents wear masks.</t>
  </si>
  <si>
    <t>This paper also suggests ways to promote greater proactive use of masks by the public</t>
  </si>
  <si>
    <t>Using the technology acceptance model (TAM) as a foundation, this study introduces three new variables, namely, perceived risk, social pressure, and social image, to establish an extended model for investigating the factors that influence if residents wear masks</t>
  </si>
  <si>
    <t>1. Residents’ positive attitude towards mask wearing promotes their behavioral intention to wear masks.  2.  Perceivedrisk, social pressure, and social image have a positive impact on attitude towards mask wearing.3. The intention to wear masks and attitude were both positively influenced by perceived usefulness. 
4. The perceived usefulness is more influential in rural than urban groups, in terms of behavioral intention. Residents from rural areas have a stronger influence of perceived usefulness on behavioral intentions than those from urban areas. public education about the usefulness of face masks in preventing the transmission of COVID-19 is more urgent in rural and remote areas in China.</t>
  </si>
  <si>
    <t>If face masks are considered effective protection against the coronavirus, rural residents will be more likely than their urban counterparts to wear masks.
Perceived usefulness is positively related to both the attitudes and behavioral intentions of the residents. In other words, individuals are more inclined to use masks when they believe that wearing masks would provide them with some kind of protection. Increasing the perceived usefulness will lead to a positive intention to wear masks for the general public. We can observe that residents are more willing to wear masks when they learn that they can offer better personal protection to wearers during the pandemic, the higher the perceived risk of catching COVID-19 and the more serious the consequences of infection, the more positive are residents’ attitudes towards face masks, which, therefore, will finally lead to individuals wearing masks.</t>
  </si>
  <si>
    <t>changes in behavioral intention need to be measured in different time nodes because this would not have remained the same during the pandemic period. this article mainly focused on online internet users; therefore, there might be data biases due to the nature of the online survey</t>
  </si>
  <si>
    <t>The results of this study could be used as an important reference for follow-up research in other countries and regions, where the attitude and intentions towards mask use may be entirely different from the Chinese contex. A future study may focus on residents with limited internet access</t>
  </si>
  <si>
    <t>It is generally considered that rural populations engage less in preventive health behaviors than urban populations because of their lower level of information appraisal skills compared to urban residents [48].  Therefore, we may assert that the perceived usefulness of face masks indicates that the rural residents have obtained adequate information so that they are more inclined to perform preventive health behaviors. To summarize, from a policy perspective, it is nevertheless important to take rural-urban discrepancies into account when formulating the measures taken to tackle epidemics</t>
  </si>
  <si>
    <t>Zhou 2022</t>
  </si>
  <si>
    <t>Media attention and Vaccine Hesitancy: Examining the mediating effects of Fear of COVID-19 and the moderating role of Trust in leadership</t>
  </si>
  <si>
    <t>Media attention and Vaccine Hesitancy: Examining the mediating effects of Fear of COVID-19 and the moderating role of trust in leadership</t>
  </si>
  <si>
    <t>Zhou</t>
  </si>
  <si>
    <t>Ghana</t>
  </si>
  <si>
    <t>To evaluate  the effect of media attention on Covid 19 vaccine hesitancy from 8 communities within the Wassa central district of Ghana</t>
  </si>
  <si>
    <t>The district is ethnically unified, with Akans constituting the
vast majority (82 percent)</t>
  </si>
  <si>
    <t xml:space="preserve">The study used a cross sectional survey design to evaluate the influence of media attention on covid vaccine hesitancy. Residents in 8 rural communities in the Western region were investigated. </t>
  </si>
  <si>
    <t>The study revealed that media positively influenced the delay to accept COVID-19 vaccination among rural folks in Ghana. Fear of
COVID-19 partially mediated the relationship between media and vaccine hesitancy</t>
  </si>
  <si>
    <t>media positively influenced the delay to accept COVID-19 vaccination among rural folks in Ghana</t>
  </si>
  <si>
    <t>Fear ofCOVID-19 partially mediated the relationship between media and vaccine hesitancy. In the case of trust in leadership as a moderator, an insignificant relationship is shown.</t>
  </si>
  <si>
    <t>the measurement prediction criterion variables should be segregated by time to establish a strong relationship between media and
COVID19-vaccination hesitancy in future studies</t>
  </si>
  <si>
    <t>Accuracy and Timeliness of Knowledge Dissemination on COVID-19 Among People in Rural and Remote Regions of China at the Early Stage of Outbreak</t>
  </si>
  <si>
    <t>To determine the Accuracy and Timeliness of knowledge Dissemination on COVID-19 Among People in Rural and Remote Regions of China at the early stage of the Outbreak</t>
  </si>
  <si>
    <t>he survey was undertaken from 5 February to 9 February 2020, the booming stage of the COVID-19 outbreak in China, following the World Bank survey approach applied for an Ebola study and the most updating COVID-19 studying. This survey was carried out through a questionnaire survey platform, wherein respondents participated online with smartphones to avoid physical contact among individuals. Through the cooperation of 7 universities in each of these 7 provinces, we used snowball sampling to collect our responses, which initially started through social networks of research teams in each university and later spread through social media networks to more respondent</t>
  </si>
  <si>
    <t>Results from both descriptive analysis and multivariable regression analysis revealed that there is no large difference in the accuracy of information among groups. (3)Older, less educated, and rural respondents received information with a significant delay, whereas highly educated, younger, urban residents and those who obtained information through online media were more likely to have received the news of the outbreak sooner and to be up to date on the information</t>
  </si>
  <si>
    <t xml:space="preserve">disadvantaged people in remote regions obtained accurate and essential information required to act in an appropriate manner in response to the COVID-19 outbreak. </t>
  </si>
  <si>
    <t>disadvantaged people in remote regions obtained knowledge on COVID-19 at a slower pace than other people; communication inequality is quite common, which causes marginalized social groups to be at a higher risk than estimated and to be less likely to follow recommended behaviors</t>
  </si>
  <si>
    <t>further improvement in the timely dissemination of information among disadvantage people in remote regions is warranted</t>
  </si>
  <si>
    <t>It would prove productive to conduct retrospective studies with a more representative sample compare to our findings. We leave that effort to future research.</t>
  </si>
  <si>
    <t>ZimbabweNationalStatisticsAgency 2020</t>
  </si>
  <si>
    <t>Monitoring COVID-19 impact on households in Zimbabwe: Results from a high-frequency telephone survey of households</t>
  </si>
  <si>
    <t>Monitoring COVID-19 Impact on Households in Zimbabwe</t>
  </si>
  <si>
    <t>Zimbabwe National Statistics Agency</t>
  </si>
  <si>
    <t xml:space="preserve">Zimbabwe </t>
  </si>
  <si>
    <t>to measure the socio-economic impacts of COVID-19 on households in Zimbabwe.</t>
  </si>
  <si>
    <t>a high-frequency telephone survey of households</t>
  </si>
  <si>
    <t>Socioeconomic impact on households and coping strategies</t>
  </si>
  <si>
    <t>The COVID-19 pandemic created an urgent need for timely information to help monitor and mitigate the social and economic impacts of the crisis. This information is essential to inform policy measures for protecting the welfare of Zimbabweans. This survey thus sought to measure the socioeconomic impacts of COVID-19 in Zimbabwe</t>
  </si>
  <si>
    <t>The  proportion  of employed urban households rose by  3  percentage  points from round  1. However,  households  continue to report  a  drop  in  income. About  two-thirds  of  non-farm business owners and 31% of wage earners had a lower income since the July interviews. Food insecurity in the country had worsened since 2019. About 31 percent of rural and 18  percent  of  urban  households  faced severe  food  insecurity,  while  75  percent  of  rural households and 65 percent of urban households faced moderate food insecurity in July 2020. The  coverage  of COVID-19  cash  transfer increased in  the  second  round in  urban  areas compared to July 2020. Additionally, a significantly smaller proportion of households in rural areas reported that they had received free food in August-September compared to July.</t>
  </si>
  <si>
    <t>The proportion of respondents wearing a mask in public remained largely unchanged, with about 94 percent wearing them in urban areas and 81 percent in rural areas. In urban areas, the employment rate increased from 61 to 64 percent compared to rural areas where it marginally went up from 45 to 46 percent.</t>
  </si>
  <si>
    <t>The proportion of households able to buy basic food items was significantly higher in urban than rural area</t>
  </si>
  <si>
    <t>STUDY NO.</t>
  </si>
  <si>
    <t>COUNT</t>
  </si>
  <si>
    <t>%</t>
  </si>
  <si>
    <t>YEAR OF PUBLICATION</t>
  </si>
  <si>
    <t xml:space="preserve">Total </t>
  </si>
  <si>
    <t>COUNTRY OF STUDY</t>
  </si>
  <si>
    <t>rural focus</t>
  </si>
  <si>
    <t xml:space="preserve">Vietnam </t>
  </si>
  <si>
    <t>cross sectional</t>
  </si>
  <si>
    <t>Health care workers (formal) ,Patients or health care users, Multiple groups</t>
  </si>
  <si>
    <t>Health Care Workersx2, Not specified</t>
  </si>
  <si>
    <t>Coordination, planning, financing and monitoring (x2) , Case management, clinical operations &amp; therapeutics</t>
  </si>
  <si>
    <t>USA</t>
  </si>
  <si>
    <t xml:space="preserve">UK </t>
  </si>
  <si>
    <t xml:space="preserve">Thailand </t>
  </si>
  <si>
    <t>RSA</t>
  </si>
  <si>
    <t xml:space="preserve">Australia </t>
  </si>
  <si>
    <t>Rural only x 13, rural subanalysis x 3</t>
  </si>
  <si>
    <t>Case reports x 5, mixed method, cross sectional x3 , Data Modelling, Geospatial analysis x 2, Qualitative research x 4</t>
  </si>
  <si>
    <t>Patients or health care users x 6 ; Health care workers (formal) x 4 communities x 7, policy makers</t>
  </si>
  <si>
    <t>Chronic disease patients incl HIV, Substance abuse, Health Care Workers x3, Indigineous communities or remote  islands x 6, Migrants or refugees; Ethnic groups x 2, Not specified x 4, Other essential workers e.g police</t>
  </si>
  <si>
    <t>Coordination, planning, financing and monitoring (x2) , Human Resource strategies, Risk communication, community engagement &amp; infodemic management x 3,  Surveillance, epi inv, contact tracing, public health &amp; social measures x 3 ,  Points of entry, travel, IPC &amp; health workforce protection, Maintaining essential health service &amp; systems x 5</t>
  </si>
  <si>
    <t xml:space="preserve">Bangladesh </t>
  </si>
  <si>
    <t>rural only x 3, rural subanalysis x 2</t>
  </si>
  <si>
    <t xml:space="preserve">case report x 2 , RCT, cross sectional x 2, data modeling, qualitative research </t>
  </si>
  <si>
    <t xml:space="preserve">Surveillance, epi inv, contact tracing, public health &amp; social measures,Laboratories and diagnostics , 2.Risk communication, community engagement &amp; infodemic management, Coordination, planning, financing and monitoring
</t>
  </si>
  <si>
    <t xml:space="preserve">Brazil </t>
  </si>
  <si>
    <t xml:space="preserve">Canada </t>
  </si>
  <si>
    <t xml:space="preserve">China </t>
  </si>
  <si>
    <t xml:space="preserve">Ethiopia </t>
  </si>
  <si>
    <t xml:space="preserve">South Korea </t>
  </si>
  <si>
    <t xml:space="preserve">Malawi </t>
  </si>
  <si>
    <t xml:space="preserve">Nigeria </t>
  </si>
  <si>
    <t xml:space="preserve">Sierra Leone </t>
  </si>
  <si>
    <t xml:space="preserve">Republic of Ireland </t>
  </si>
  <si>
    <t xml:space="preserve">New Zealand </t>
  </si>
  <si>
    <t xml:space="preserve">El Salvador </t>
  </si>
  <si>
    <t xml:space="preserve">Ecuador </t>
  </si>
  <si>
    <t xml:space="preserve">WHO REGION </t>
  </si>
  <si>
    <t xml:space="preserve">Western Pacific </t>
  </si>
  <si>
    <t xml:space="preserve">South East Asian </t>
  </si>
  <si>
    <t>Europe</t>
  </si>
  <si>
    <t xml:space="preserve">Eastern Mediterranean </t>
  </si>
  <si>
    <t>Americas</t>
  </si>
  <si>
    <t xml:space="preserve">Africa </t>
  </si>
  <si>
    <t xml:space="preserve">WORLD BANK CATEGORY </t>
  </si>
  <si>
    <t xml:space="preserve">Middle income </t>
  </si>
  <si>
    <t xml:space="preserve">Low income </t>
  </si>
  <si>
    <t xml:space="preserve">High income </t>
  </si>
  <si>
    <t>RURAL FOCUS</t>
  </si>
  <si>
    <t>Rural Only</t>
  </si>
  <si>
    <t>Rural sub-analysis</t>
  </si>
  <si>
    <t xml:space="preserve">STUDY DESIGN </t>
  </si>
  <si>
    <t xml:space="preserve">case control </t>
  </si>
  <si>
    <t xml:space="preserve">case report </t>
  </si>
  <si>
    <t xml:space="preserve">case series </t>
  </si>
  <si>
    <t xml:space="preserve">cohort </t>
  </si>
  <si>
    <t xml:space="preserve">cross sectional </t>
  </si>
  <si>
    <t xml:space="preserve">data modeling </t>
  </si>
  <si>
    <t xml:space="preserve">diagnostic test accuracy </t>
  </si>
  <si>
    <t xml:space="preserve">economic evaluation </t>
  </si>
  <si>
    <t xml:space="preserve">ecological study </t>
  </si>
  <si>
    <t xml:space="preserve">geospatial analysis </t>
  </si>
  <si>
    <t xml:space="preserve">mixed methods </t>
  </si>
  <si>
    <t xml:space="preserve">non-randomised experimental </t>
  </si>
  <si>
    <t>policy, plan or guide</t>
  </si>
  <si>
    <t>other review type</t>
  </si>
  <si>
    <t xml:space="preserve">qualitative study </t>
  </si>
  <si>
    <t>RCT</t>
  </si>
  <si>
    <t>SR</t>
  </si>
  <si>
    <t xml:space="preserve">POPULATION </t>
  </si>
  <si>
    <t xml:space="preserve">Communities </t>
  </si>
  <si>
    <t>HCWs formal</t>
  </si>
  <si>
    <t xml:space="preserve">informal health care workers </t>
  </si>
  <si>
    <t>multiple groups</t>
  </si>
  <si>
    <t>patients or health care users</t>
  </si>
  <si>
    <t>policy/decision makers</t>
  </si>
  <si>
    <t xml:space="preserve">RISK GROUP </t>
  </si>
  <si>
    <t xml:space="preserve">animals </t>
  </si>
  <si>
    <t xml:space="preserve">chronic disease patients </t>
  </si>
  <si>
    <t xml:space="preserve">children and adolescents </t>
  </si>
  <si>
    <t xml:space="preserve">ethnic groups </t>
  </si>
  <si>
    <t xml:space="preserve">health care workers </t>
  </si>
  <si>
    <t xml:space="preserve">farmers </t>
  </si>
  <si>
    <t xml:space="preserve">indigenous communities or remote islander's </t>
  </si>
  <si>
    <t xml:space="preserve">multiple groups </t>
  </si>
  <si>
    <t xml:space="preserve">migrants or refugees </t>
  </si>
  <si>
    <t xml:space="preserve">not specified </t>
  </si>
  <si>
    <t xml:space="preserve">older people </t>
  </si>
  <si>
    <t xml:space="preserve">other essential workers </t>
  </si>
  <si>
    <t xml:space="preserve">women </t>
  </si>
  <si>
    <t xml:space="preserve">prisoners </t>
  </si>
  <si>
    <t xml:space="preserve">US veterans </t>
  </si>
  <si>
    <t xml:space="preserve">SPRP category </t>
  </si>
  <si>
    <t xml:space="preserve">coordination and planning </t>
  </si>
  <si>
    <t xml:space="preserve">vaccination </t>
  </si>
  <si>
    <t xml:space="preserve">HR strategies </t>
  </si>
  <si>
    <t xml:space="preserve">social determinants of health </t>
  </si>
  <si>
    <t>OneHealth</t>
  </si>
  <si>
    <t xml:space="preserve">Risk communication </t>
  </si>
  <si>
    <t xml:space="preserve">surveillance </t>
  </si>
  <si>
    <t xml:space="preserve">points of entry </t>
  </si>
  <si>
    <t xml:space="preserve">laboratory and diagnostic </t>
  </si>
  <si>
    <t>IPC</t>
  </si>
  <si>
    <t xml:space="preserve">operational support </t>
  </si>
  <si>
    <t>MEHS</t>
  </si>
  <si>
    <t>Risk communication, community engagement &amp; infodemic management</t>
  </si>
  <si>
    <t>count</t>
  </si>
  <si>
    <t>Count</t>
  </si>
  <si>
    <t>WHO SPRP subcategory</t>
  </si>
  <si>
    <t>palliative care</t>
  </si>
  <si>
    <t xml:space="preserve">Gender </t>
  </si>
  <si>
    <t>YEAR</t>
  </si>
  <si>
    <t>Year</t>
  </si>
  <si>
    <t xml:space="preserve">text and opinion </t>
  </si>
  <si>
    <t xml:space="preserve">other </t>
  </si>
  <si>
    <t>Maintaining Essential Health Services</t>
  </si>
  <si>
    <t xml:space="preserve">Surveillance </t>
  </si>
  <si>
    <t xml:space="preserve">Coordination and Planning </t>
  </si>
  <si>
    <t xml:space="preserve">Social Determinants of Health </t>
  </si>
  <si>
    <t xml:space="preserve">Risk Communication </t>
  </si>
  <si>
    <t xml:space="preserve">Vaccination </t>
  </si>
  <si>
    <t xml:space="preserve">Human Resource Strategies </t>
  </si>
  <si>
    <t xml:space="preserve">Laboratory and Diagnostics </t>
  </si>
  <si>
    <t xml:space="preserve">Case Management </t>
  </si>
  <si>
    <t>Infection Prevention and Control</t>
  </si>
  <si>
    <t xml:space="preserve">Points of Entry </t>
  </si>
  <si>
    <t xml:space="preserve">Operational Support </t>
  </si>
  <si>
    <t>Healthcare workers formal</t>
  </si>
  <si>
    <t>author</t>
  </si>
  <si>
    <t>country</t>
  </si>
  <si>
    <t xml:space="preserve">WHO region </t>
  </si>
  <si>
    <t xml:space="preserve">world Bank category </t>
  </si>
  <si>
    <t xml:space="preserve">study design </t>
  </si>
  <si>
    <t xml:space="preserve">population </t>
  </si>
  <si>
    <t xml:space="preserve">risk group </t>
  </si>
  <si>
    <t>Types of tests</t>
  </si>
  <si>
    <t xml:space="preserve">Radiology </t>
  </si>
  <si>
    <t xml:space="preserve">Maintaining essential health services </t>
  </si>
  <si>
    <t xml:space="preserve">Telehealth </t>
  </si>
  <si>
    <t xml:space="preserve">cancer </t>
  </si>
  <si>
    <t xml:space="preserve">child health </t>
  </si>
  <si>
    <t xml:space="preserve">Chronic diseases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</si>
</sst>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2" x14ac:knownFonts="1">
    <font>
      <sz val="10"/>
      <color indexed="8"/>
      <name val="Helvetica Neue"/>
    </font>
    <font>
      <sz val="12"/>
      <color indexed="8"/>
      <name val="Helvetica Neue"/>
      <family val="2"/>
    </font>
    <font>
      <sz val="14"/>
      <color indexed="8"/>
      <name val="Helvetica Neue"/>
      <family val="2"/>
    </font>
    <font>
      <u/>
      <sz val="12"/>
      <color indexed="11"/>
      <name val="Helvetica Neue"/>
      <family val="2"/>
    </font>
    <font>
      <b/>
      <sz val="10"/>
      <color indexed="8"/>
      <name val="Helvetica Neue"/>
      <family val="2"/>
    </font>
    <font>
      <u/>
      <sz val="10"/>
      <color indexed="8"/>
      <name val="Helvetica Neue"/>
      <family val="2"/>
    </font>
    <font>
      <sz val="12"/>
      <color rgb="FF2A2A2A"/>
      <name val="Roboto"/>
      <family val="2"/>
      <charset val="1"/>
    </font>
    <font>
      <b/>
      <sz val="16"/>
      <color indexed="8"/>
      <name val="Helvetica Neue"/>
      <family val="2"/>
    </font>
    <font>
      <sz val="16"/>
      <color indexed="8"/>
      <name val="Helvetica Neue"/>
      <family val="2"/>
    </font>
    <font>
      <sz val="10"/>
      <color rgb="FFFF0000"/>
      <name val="Helvetica Neue"/>
      <family val="2"/>
    </font>
    <font>
      <b/>
      <sz val="10"/>
      <color indexed="8"/>
      <name val="Calibri"/>
      <family val="2"/>
    </font>
    <font>
      <sz val="10"/>
      <color indexed="8"/>
      <name val="Helvetica Neue"/>
      <family val="2"/>
    </font>
  </fonts>
  <fills count="30">
    <fill>
      <patternFill patternType="none"/>
    </fill>
    <fill>
      <patternFill patternType="gray125"/>
    </fill>
    <fill>
      <patternFill patternType="solid">
        <fgColor indexed="9"/>
        <bgColor auto="1"/>
      </patternFill>
    </fill>
    <fill>
      <patternFill patternType="solid">
        <fgColor indexed="10"/>
        <bgColor auto="1"/>
      </patternFill>
    </fill>
    <fill>
      <patternFill patternType="solid">
        <fgColor indexed="12"/>
        <bgColor auto="1"/>
      </patternFill>
    </fill>
    <fill>
      <patternFill patternType="solid">
        <fgColor rgb="FFFFFF00"/>
        <bgColor indexed="64"/>
      </patternFill>
    </fill>
    <fill>
      <patternFill patternType="solid">
        <fgColor rgb="FFFFC000"/>
        <bgColor indexed="64"/>
      </patternFill>
    </fill>
    <fill>
      <patternFill patternType="solid">
        <fgColor rgb="FF92D050"/>
        <bgColor indexed="64"/>
      </patternFill>
    </fill>
    <fill>
      <patternFill patternType="solid">
        <fgColor rgb="FFFF0000"/>
        <bgColor indexed="64"/>
      </patternFill>
    </fill>
    <fill>
      <patternFill patternType="solid">
        <fgColor theme="0"/>
        <bgColor indexed="64"/>
      </patternFill>
    </fill>
    <fill>
      <patternFill patternType="solid">
        <fgColor rgb="FF00B0F0"/>
        <bgColor indexed="64"/>
      </patternFill>
    </fill>
    <fill>
      <patternFill patternType="solid">
        <fgColor theme="4"/>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9" tint="0.39997558519241921"/>
        <bgColor indexed="64"/>
      </patternFill>
    </fill>
    <fill>
      <patternFill patternType="solid">
        <fgColor theme="6" tint="0.59999389629810485"/>
        <bgColor indexed="64"/>
      </patternFill>
    </fill>
    <fill>
      <patternFill patternType="solid">
        <fgColor theme="4" tint="0.39997558519241921"/>
        <bgColor indexed="64"/>
      </patternFill>
    </fill>
    <fill>
      <patternFill patternType="solid">
        <fgColor theme="8" tint="0.59999389629810485"/>
        <bgColor indexed="64"/>
      </patternFill>
    </fill>
    <fill>
      <patternFill patternType="solid">
        <fgColor theme="4" tint="0.59999389629810485"/>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8" tint="-0.249977111117893"/>
        <bgColor indexed="64"/>
      </patternFill>
    </fill>
    <fill>
      <patternFill patternType="solid">
        <fgColor theme="7" tint="0.39997558519241921"/>
        <bgColor indexed="64"/>
      </patternFill>
    </fill>
    <fill>
      <patternFill patternType="solid">
        <fgColor theme="5" tint="0.39997558519241921"/>
        <bgColor indexed="64"/>
      </patternFill>
    </fill>
    <fill>
      <patternFill patternType="solid">
        <fgColor theme="7"/>
        <bgColor indexed="64"/>
      </patternFill>
    </fill>
    <fill>
      <patternFill patternType="solid">
        <fgColor theme="8" tint="-0.499984740745262"/>
        <bgColor indexed="64"/>
      </patternFill>
    </fill>
    <fill>
      <patternFill patternType="solid">
        <fgColor theme="6"/>
        <bgColor indexed="64"/>
      </patternFill>
    </fill>
    <fill>
      <patternFill patternType="solid">
        <fgColor theme="5"/>
        <bgColor indexed="64"/>
      </patternFill>
    </fill>
    <fill>
      <patternFill patternType="solid">
        <fgColor rgb="FF0070C0"/>
        <bgColor indexed="64"/>
      </patternFill>
    </fill>
    <fill>
      <patternFill patternType="solid">
        <fgColor theme="9"/>
        <bgColor indexed="64"/>
      </patternFill>
    </fill>
  </fills>
  <borders count="10">
    <border>
      <left/>
      <right/>
      <top/>
      <bottom/>
      <diagonal/>
    </border>
    <border>
      <left style="thin">
        <color indexed="13"/>
      </left>
      <right style="thin">
        <color indexed="13"/>
      </right>
      <top style="thin">
        <color indexed="13"/>
      </top>
      <bottom style="thin">
        <color indexed="14"/>
      </bottom>
      <diagonal/>
    </border>
    <border>
      <left style="thin">
        <color indexed="14"/>
      </left>
      <right style="thin">
        <color indexed="13"/>
      </right>
      <top style="thin">
        <color indexed="14"/>
      </top>
      <bottom style="thin">
        <color indexed="13"/>
      </bottom>
      <diagonal/>
    </border>
    <border>
      <left style="thin">
        <color indexed="13"/>
      </left>
      <right style="thin">
        <color indexed="13"/>
      </right>
      <top style="thin">
        <color indexed="14"/>
      </top>
      <bottom style="thin">
        <color indexed="13"/>
      </bottom>
      <diagonal/>
    </border>
    <border>
      <left style="thin">
        <color indexed="14"/>
      </left>
      <right style="thin">
        <color indexed="13"/>
      </right>
      <top style="thin">
        <color indexed="13"/>
      </top>
      <bottom style="thin">
        <color indexed="13"/>
      </bottom>
      <diagonal/>
    </border>
    <border>
      <left style="thin">
        <color indexed="13"/>
      </left>
      <right style="thin">
        <color indexed="13"/>
      </right>
      <top style="thin">
        <color indexed="13"/>
      </top>
      <bottom style="thin">
        <color indexed="13"/>
      </bottom>
      <diagonal/>
    </border>
    <border>
      <left style="medium">
        <color rgb="FF000000"/>
      </left>
      <right style="medium">
        <color rgb="FF000000"/>
      </right>
      <top style="medium">
        <color rgb="FF000000"/>
      </top>
      <bottom style="thin">
        <color indexed="14"/>
      </bottom>
      <diagonal/>
    </border>
    <border>
      <left style="medium">
        <color rgb="FF000000"/>
      </left>
      <right style="medium">
        <color rgb="FF000000"/>
      </right>
      <top style="thin">
        <color indexed="13"/>
      </top>
      <bottom style="thin">
        <color indexed="13"/>
      </bottom>
      <diagonal/>
    </border>
    <border>
      <left style="medium">
        <color rgb="FF000000"/>
      </left>
      <right style="medium">
        <color rgb="FF000000"/>
      </right>
      <top style="thin">
        <color indexed="14"/>
      </top>
      <bottom style="thin">
        <color indexed="13"/>
      </bottom>
      <diagonal/>
    </border>
    <border>
      <left style="medium">
        <color rgb="FF000000"/>
      </left>
      <right style="medium">
        <color rgb="FF000000"/>
      </right>
      <top style="thin">
        <color indexed="13"/>
      </top>
      <bottom style="medium">
        <color rgb="FF000000"/>
      </bottom>
      <diagonal/>
    </border>
  </borders>
  <cellStyleXfs count="1">
    <xf numFmtId="0" fontId="0" fillId="0" borderId="0" applyNumberFormat="0" applyFill="0" applyBorder="0" applyProtection="0">
      <alignment vertical="top" wrapText="1"/>
    </xf>
  </cellStyleXfs>
  <cellXfs count="95">
    <xf numFmtId="0" fontId="0" fillId="0" borderId="0" xfId="0">
      <alignment vertical="top" wrapText="1"/>
    </xf>
    <xf numFmtId="0" fontId="2" fillId="0" borderId="0" xfId="0" applyFont="1" applyAlignment="1">
      <alignment horizontal="left" vertical="top" wrapText="1"/>
    </xf>
    <xf numFmtId="0" fontId="1" fillId="2" borderId="0" xfId="0" applyFont="1" applyFill="1" applyAlignment="1">
      <alignment horizontal="left" vertical="top" wrapText="1"/>
    </xf>
    <xf numFmtId="0" fontId="1" fillId="3" borderId="0" xfId="0" applyFont="1" applyFill="1" applyAlignment="1">
      <alignment horizontal="left" vertical="top" wrapText="1"/>
    </xf>
    <xf numFmtId="0" fontId="3" fillId="3" borderId="0" xfId="0" applyFont="1" applyFill="1" applyAlignment="1">
      <alignment horizontal="left" vertical="top" wrapText="1"/>
    </xf>
    <xf numFmtId="0" fontId="0" fillId="0" borderId="0" xfId="0" applyNumberFormat="1" applyAlignment="1">
      <alignment vertical="top"/>
    </xf>
    <xf numFmtId="49" fontId="4" fillId="4" borderId="1" xfId="0" applyNumberFormat="1" applyFont="1" applyFill="1" applyBorder="1" applyAlignment="1">
      <alignment vertical="top"/>
    </xf>
    <xf numFmtId="49" fontId="0" fillId="0" borderId="3" xfId="0" applyNumberFormat="1" applyBorder="1" applyAlignment="1">
      <alignment vertical="top"/>
    </xf>
    <xf numFmtId="1" fontId="0" fillId="0" borderId="3" xfId="0" applyNumberFormat="1" applyBorder="1" applyAlignment="1">
      <alignment vertical="top"/>
    </xf>
    <xf numFmtId="0" fontId="0" fillId="0" borderId="3" xfId="0" applyBorder="1" applyAlignment="1">
      <alignment vertical="top"/>
    </xf>
    <xf numFmtId="0" fontId="0" fillId="0" borderId="4" xfId="0" applyBorder="1" applyAlignment="1">
      <alignment vertical="top"/>
    </xf>
    <xf numFmtId="49" fontId="0" fillId="0" borderId="5" xfId="0" applyNumberFormat="1" applyBorder="1" applyAlignment="1">
      <alignment vertical="top"/>
    </xf>
    <xf numFmtId="1" fontId="0" fillId="0" borderId="5" xfId="0" applyNumberFormat="1" applyBorder="1" applyAlignment="1">
      <alignment vertical="top"/>
    </xf>
    <xf numFmtId="0" fontId="0" fillId="0" borderId="5" xfId="0" applyBorder="1" applyAlignment="1">
      <alignment vertical="top"/>
    </xf>
    <xf numFmtId="49" fontId="0" fillId="0" borderId="5" xfId="0" applyNumberFormat="1" applyBorder="1">
      <alignment vertical="top" wrapText="1"/>
    </xf>
    <xf numFmtId="49" fontId="0" fillId="0" borderId="4" xfId="0" applyNumberFormat="1" applyBorder="1" applyAlignment="1">
      <alignment vertical="top"/>
    </xf>
    <xf numFmtId="49" fontId="0" fillId="0" borderId="0" xfId="0" applyNumberFormat="1" applyBorder="1" applyAlignment="1">
      <alignment vertical="top"/>
    </xf>
    <xf numFmtId="0" fontId="0" fillId="0" borderId="5" xfId="0" applyNumberFormat="1" applyBorder="1" applyAlignment="1">
      <alignment vertical="top"/>
    </xf>
    <xf numFmtId="0" fontId="0" fillId="0" borderId="0" xfId="0" applyBorder="1" applyAlignment="1">
      <alignment vertical="top"/>
    </xf>
    <xf numFmtId="49" fontId="5" fillId="0" borderId="5" xfId="0" applyNumberFormat="1" applyFont="1" applyBorder="1" applyAlignment="1">
      <alignment vertical="top"/>
    </xf>
    <xf numFmtId="49" fontId="0" fillId="5" borderId="5" xfId="0" applyNumberFormat="1" applyFill="1" applyBorder="1" applyAlignment="1">
      <alignment vertical="top"/>
    </xf>
    <xf numFmtId="49" fontId="0" fillId="0" borderId="2" xfId="0" applyNumberFormat="1" applyBorder="1" applyAlignment="1">
      <alignment vertical="top"/>
    </xf>
    <xf numFmtId="49" fontId="0" fillId="0" borderId="4" xfId="0" applyNumberFormat="1" applyBorder="1">
      <alignment vertical="top" wrapText="1"/>
    </xf>
    <xf numFmtId="0" fontId="0" fillId="6" borderId="0" xfId="0" applyFill="1" applyAlignment="1"/>
    <xf numFmtId="0" fontId="0" fillId="0" borderId="0" xfId="0" applyAlignment="1"/>
    <xf numFmtId="0" fontId="0" fillId="7" borderId="0" xfId="0" applyFill="1" applyAlignment="1"/>
    <xf numFmtId="0" fontId="0" fillId="8" borderId="0" xfId="0" applyFill="1" applyAlignment="1"/>
    <xf numFmtId="0" fontId="0" fillId="0" borderId="0" xfId="0" applyAlignment="1">
      <alignment vertical="top"/>
    </xf>
    <xf numFmtId="0" fontId="4" fillId="0" borderId="0" xfId="0" applyFont="1">
      <alignment vertical="top" wrapText="1"/>
    </xf>
    <xf numFmtId="0" fontId="0" fillId="9" borderId="0" xfId="0" applyFill="1" applyAlignment="1"/>
    <xf numFmtId="0" fontId="0" fillId="5" borderId="0" xfId="0" applyFill="1">
      <alignment vertical="top" wrapText="1"/>
    </xf>
    <xf numFmtId="0" fontId="0" fillId="5" borderId="0" xfId="0" applyFill="1" applyAlignment="1"/>
    <xf numFmtId="0" fontId="0" fillId="10" borderId="0" xfId="0" applyFill="1" applyAlignment="1"/>
    <xf numFmtId="0" fontId="0" fillId="0" borderId="0" xfId="0" applyBorder="1" applyAlignment="1"/>
    <xf numFmtId="0" fontId="0" fillId="0" borderId="0" xfId="0" applyBorder="1">
      <alignment vertical="top" wrapText="1"/>
    </xf>
    <xf numFmtId="0" fontId="0" fillId="11" borderId="0" xfId="0" applyFill="1" applyAlignment="1"/>
    <xf numFmtId="49" fontId="4" fillId="0" borderId="5" xfId="0" applyNumberFormat="1" applyFont="1" applyBorder="1" applyAlignment="1">
      <alignment vertical="top"/>
    </xf>
    <xf numFmtId="49" fontId="7" fillId="4" borderId="1" xfId="0" applyNumberFormat="1" applyFont="1" applyFill="1" applyBorder="1" applyAlignment="1">
      <alignment vertical="top"/>
    </xf>
    <xf numFmtId="49" fontId="7" fillId="0" borderId="5" xfId="0" applyNumberFormat="1" applyFont="1" applyBorder="1" applyAlignment="1">
      <alignment vertical="top"/>
    </xf>
    <xf numFmtId="0" fontId="8" fillId="0" borderId="0" xfId="0" applyFont="1">
      <alignment vertical="top" wrapText="1"/>
    </xf>
    <xf numFmtId="0" fontId="7" fillId="0" borderId="0" xfId="0" applyFont="1">
      <alignment vertical="top" wrapText="1"/>
    </xf>
    <xf numFmtId="49" fontId="8" fillId="0" borderId="5" xfId="0" applyNumberFormat="1" applyFont="1" applyBorder="1" applyAlignment="1">
      <alignment vertical="top"/>
    </xf>
    <xf numFmtId="0" fontId="2" fillId="0" borderId="0" xfId="0" applyFont="1">
      <alignment vertical="top" wrapText="1"/>
    </xf>
    <xf numFmtId="0" fontId="8" fillId="0" borderId="5" xfId="0" applyFont="1" applyBorder="1" applyAlignment="1">
      <alignment vertical="top"/>
    </xf>
    <xf numFmtId="1" fontId="8" fillId="0" borderId="5" xfId="0" applyNumberFormat="1" applyFont="1" applyBorder="1" applyAlignment="1">
      <alignment vertical="top"/>
    </xf>
    <xf numFmtId="49" fontId="4" fillId="5" borderId="1" xfId="0" applyNumberFormat="1" applyFont="1" applyFill="1" applyBorder="1" applyAlignment="1">
      <alignment vertical="top"/>
    </xf>
    <xf numFmtId="49" fontId="0" fillId="12" borderId="5" xfId="0" applyNumberFormat="1" applyFill="1" applyBorder="1" applyAlignment="1">
      <alignment vertical="top"/>
    </xf>
    <xf numFmtId="49" fontId="0" fillId="16" borderId="5" xfId="0" applyNumberFormat="1" applyFill="1" applyBorder="1" applyAlignment="1">
      <alignment vertical="top"/>
    </xf>
    <xf numFmtId="49" fontId="0" fillId="17" borderId="5" xfId="0" applyNumberFormat="1" applyFill="1" applyBorder="1" applyAlignment="1">
      <alignment vertical="top"/>
    </xf>
    <xf numFmtId="0" fontId="9" fillId="5" borderId="0" xfId="0" applyFont="1" applyFill="1">
      <alignment vertical="top" wrapText="1"/>
    </xf>
    <xf numFmtId="49" fontId="0" fillId="18" borderId="5" xfId="0" applyNumberFormat="1" applyFill="1" applyBorder="1" applyAlignment="1">
      <alignment vertical="top"/>
    </xf>
    <xf numFmtId="49" fontId="0" fillId="19" borderId="5" xfId="0" applyNumberFormat="1" applyFill="1" applyBorder="1" applyAlignment="1">
      <alignment vertical="top"/>
    </xf>
    <xf numFmtId="49" fontId="0" fillId="20" borderId="5" xfId="0" applyNumberFormat="1" applyFill="1" applyBorder="1" applyAlignment="1">
      <alignment vertical="top"/>
    </xf>
    <xf numFmtId="0" fontId="0" fillId="20" borderId="0" xfId="0" applyFill="1">
      <alignment vertical="top" wrapText="1"/>
    </xf>
    <xf numFmtId="49" fontId="4" fillId="5" borderId="5" xfId="0" applyNumberFormat="1" applyFont="1" applyFill="1" applyBorder="1" applyAlignment="1">
      <alignment vertical="top"/>
    </xf>
    <xf numFmtId="49" fontId="4" fillId="5" borderId="6" xfId="0" applyNumberFormat="1" applyFont="1" applyFill="1" applyBorder="1" applyAlignment="1">
      <alignment vertical="top"/>
    </xf>
    <xf numFmtId="49" fontId="0" fillId="13" borderId="7" xfId="0" applyNumberFormat="1" applyFill="1" applyBorder="1" applyAlignment="1">
      <alignment vertical="top"/>
    </xf>
    <xf numFmtId="49" fontId="0" fillId="14" borderId="7" xfId="0" applyNumberFormat="1" applyFill="1" applyBorder="1" applyAlignment="1">
      <alignment vertical="top"/>
    </xf>
    <xf numFmtId="49" fontId="0" fillId="15" borderId="7" xfId="0" applyNumberFormat="1" applyFill="1" applyBorder="1" applyAlignment="1">
      <alignment vertical="top"/>
    </xf>
    <xf numFmtId="49" fontId="0" fillId="15" borderId="8" xfId="0" applyNumberFormat="1" applyFill="1" applyBorder="1" applyAlignment="1">
      <alignment vertical="top"/>
    </xf>
    <xf numFmtId="49" fontId="0" fillId="15" borderId="9" xfId="0" applyNumberFormat="1" applyFill="1" applyBorder="1" applyAlignment="1">
      <alignment vertical="top"/>
    </xf>
    <xf numFmtId="0" fontId="0" fillId="0" borderId="4" xfId="0" applyNumberFormat="1" applyBorder="1" applyAlignment="1">
      <alignment vertical="top"/>
    </xf>
    <xf numFmtId="1" fontId="0" fillId="0" borderId="0" xfId="0" applyNumberFormat="1" applyBorder="1" applyAlignment="1">
      <alignment vertical="top"/>
    </xf>
    <xf numFmtId="0" fontId="6" fillId="0" borderId="0" xfId="0" applyFont="1" applyBorder="1">
      <alignment vertical="top" wrapText="1"/>
    </xf>
    <xf numFmtId="49" fontId="0" fillId="0" borderId="0" xfId="0" applyNumberFormat="1" applyBorder="1">
      <alignment vertical="top" wrapText="1"/>
    </xf>
    <xf numFmtId="164" fontId="0" fillId="0" borderId="0" xfId="0" applyNumberFormat="1" applyAlignment="1"/>
    <xf numFmtId="2" fontId="0" fillId="0" borderId="0" xfId="0" applyNumberFormat="1" applyAlignment="1"/>
    <xf numFmtId="2" fontId="0" fillId="10" borderId="0" xfId="0" applyNumberFormat="1" applyFill="1" applyAlignment="1"/>
    <xf numFmtId="2" fontId="0" fillId="11" borderId="0" xfId="0" applyNumberFormat="1" applyFill="1" applyAlignment="1"/>
    <xf numFmtId="0" fontId="0" fillId="5" borderId="0" xfId="0" applyFill="1" applyAlignment="1">
      <alignment horizontal="center" vertical="center"/>
    </xf>
    <xf numFmtId="164" fontId="0" fillId="11" borderId="0" xfId="0" applyNumberFormat="1" applyFill="1" applyAlignment="1"/>
    <xf numFmtId="49" fontId="0" fillId="21" borderId="5" xfId="0" applyNumberFormat="1" applyFill="1" applyBorder="1" applyAlignment="1">
      <alignment vertical="top"/>
    </xf>
    <xf numFmtId="49" fontId="0" fillId="22" borderId="5" xfId="0" applyNumberFormat="1" applyFill="1" applyBorder="1" applyAlignment="1">
      <alignment vertical="top"/>
    </xf>
    <xf numFmtId="49" fontId="0" fillId="23" borderId="5" xfId="0" applyNumberFormat="1" applyFill="1" applyBorder="1" applyAlignment="1">
      <alignment vertical="top"/>
    </xf>
    <xf numFmtId="49" fontId="0" fillId="8" borderId="5" xfId="0" applyNumberFormat="1" applyFill="1" applyBorder="1" applyAlignment="1">
      <alignment vertical="top"/>
    </xf>
    <xf numFmtId="49" fontId="0" fillId="24" borderId="5" xfId="0" applyNumberFormat="1" applyFill="1" applyBorder="1" applyAlignment="1">
      <alignment vertical="top"/>
    </xf>
    <xf numFmtId="0" fontId="0" fillId="25" borderId="0" xfId="0" applyFill="1">
      <alignment vertical="top" wrapText="1"/>
    </xf>
    <xf numFmtId="0" fontId="0" fillId="21" borderId="0" xfId="0" applyFill="1">
      <alignment vertical="top" wrapText="1"/>
    </xf>
    <xf numFmtId="0" fontId="0" fillId="9" borderId="0" xfId="0" applyFill="1">
      <alignment vertical="top" wrapText="1"/>
    </xf>
    <xf numFmtId="0" fontId="4" fillId="26" borderId="0" xfId="0" applyFont="1" applyFill="1">
      <alignment vertical="top" wrapText="1"/>
    </xf>
    <xf numFmtId="49" fontId="0" fillId="27" borderId="5" xfId="0" applyNumberFormat="1" applyFill="1" applyBorder="1" applyAlignment="1">
      <alignment vertical="top"/>
    </xf>
    <xf numFmtId="0" fontId="0" fillId="24" borderId="0" xfId="0" applyFill="1">
      <alignment vertical="top" wrapText="1"/>
    </xf>
    <xf numFmtId="0" fontId="0" fillId="10" borderId="0" xfId="0" applyFill="1">
      <alignment vertical="top" wrapText="1"/>
    </xf>
    <xf numFmtId="0" fontId="0" fillId="8" borderId="5" xfId="0" applyNumberFormat="1" applyFill="1" applyBorder="1" applyAlignment="1">
      <alignment vertical="top"/>
    </xf>
    <xf numFmtId="49" fontId="0" fillId="28" borderId="5" xfId="0" applyNumberFormat="1" applyFill="1" applyBorder="1" applyAlignment="1">
      <alignment vertical="top"/>
    </xf>
    <xf numFmtId="0" fontId="0" fillId="15" borderId="0" xfId="0" applyFill="1">
      <alignment vertical="top" wrapText="1"/>
    </xf>
    <xf numFmtId="0" fontId="0" fillId="29" borderId="0" xfId="0" applyFill="1">
      <alignment vertical="top" wrapText="1"/>
    </xf>
    <xf numFmtId="0" fontId="0" fillId="8" borderId="0" xfId="0" applyFill="1" applyAlignment="1">
      <alignment vertical="top"/>
    </xf>
    <xf numFmtId="49" fontId="0" fillId="29" borderId="5" xfId="0" applyNumberFormat="1" applyFill="1" applyBorder="1" applyAlignment="1">
      <alignment vertical="top"/>
    </xf>
    <xf numFmtId="0" fontId="10" fillId="0" borderId="0" xfId="0" applyFont="1" applyAlignment="1"/>
    <xf numFmtId="49" fontId="11" fillId="0" borderId="5" xfId="0" applyNumberFormat="1" applyFont="1" applyBorder="1">
      <alignment vertical="top" wrapText="1"/>
    </xf>
    <xf numFmtId="49" fontId="11" fillId="0" borderId="4" xfId="0" applyNumberFormat="1" applyFont="1" applyBorder="1" applyAlignment="1">
      <alignment vertical="top"/>
    </xf>
    <xf numFmtId="0" fontId="1" fillId="0" borderId="0" xfId="0" applyFont="1" applyAlignment="1">
      <alignment horizontal="left" vertical="top" wrapText="1"/>
    </xf>
    <xf numFmtId="0" fontId="0" fillId="0" borderId="0" xfId="0">
      <alignment vertical="top" wrapText="1"/>
    </xf>
    <xf numFmtId="0" fontId="1" fillId="0" borderId="0" xfId="0" applyFont="1" applyAlignment="1">
      <alignment horizontal="center" vertical="center"/>
    </xf>
  </cellXfs>
  <cellStyles count="1">
    <cellStyle name="Normal"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015E88B1"/>
      <rgbColor rgb="01EEF3F4"/>
      <rgbColor rgb="FF0000FF"/>
      <rgbColor rgb="FFBDC0BF"/>
      <rgbColor rgb="FFA5A5A5"/>
      <rgbColor rgb="FF3F3F3F"/>
      <rgbColor rgb="FFDBDBDB"/>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7.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8.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19.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2" Type="http://schemas.microsoft.com/office/2011/relationships/chartColorStyle" Target="colors21.xml"/><Relationship Id="rId1" Type="http://schemas.microsoft.com/office/2011/relationships/chartStyle" Target="style21.xml"/></Relationships>
</file>

<file path=xl/charts/_rels/chart21.xml.rels><?xml version="1.0" encoding="UTF-8" standalone="yes"?>
<Relationships xmlns="http://schemas.openxmlformats.org/package/2006/relationships"><Relationship Id="rId2" Type="http://schemas.microsoft.com/office/2011/relationships/chartColorStyle" Target="colors22.xml"/><Relationship Id="rId1" Type="http://schemas.microsoft.com/office/2011/relationships/chartStyle" Target="style22.xml"/></Relationships>
</file>

<file path=xl/charts/_rels/chart22.xml.rels><?xml version="1.0" encoding="UTF-8" standalone="yes"?>
<Relationships xmlns="http://schemas.openxmlformats.org/package/2006/relationships"><Relationship Id="rId2" Type="http://schemas.microsoft.com/office/2011/relationships/chartColorStyle" Target="colors23.xml"/><Relationship Id="rId1" Type="http://schemas.microsoft.com/office/2011/relationships/chartStyle" Target="style23.xml"/></Relationships>
</file>

<file path=xl/charts/_rels/chart23.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4.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5.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Ex1.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US"/>
              <a:t>Number of studies by year</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Sheet2!$F$5</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27F9-4AAB-88E7-635BAC4CCA3D}"/>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27F9-4AAB-88E7-635BAC4CCA3D}"/>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27F9-4AAB-88E7-635BAC4CCA3D}"/>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27F9-4AAB-88E7-635BAC4CCA3D}"/>
              </c:ext>
            </c:extLst>
          </c:dPt>
          <c:dLbls>
            <c:spPr>
              <a:noFill/>
              <a:ln>
                <a:solidFill>
                  <a:srgbClr val="000000"/>
                </a:solidFill>
                <a:prstDash val="solid"/>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Sheet2!$G$4:$J$4</c:f>
              <c:strCache>
                <c:ptCount val="4"/>
                <c:pt idx="0">
                  <c:v>Year</c:v>
                </c:pt>
                <c:pt idx="1">
                  <c:v>2020</c:v>
                </c:pt>
                <c:pt idx="2">
                  <c:v>2021</c:v>
                </c:pt>
                <c:pt idx="3">
                  <c:v>2022</c:v>
                </c:pt>
              </c:strCache>
            </c:strRef>
          </c:cat>
          <c:val>
            <c:numRef>
              <c:f>Sheet2!$G$5:$J$5</c:f>
              <c:numCache>
                <c:formatCode>General</c:formatCode>
                <c:ptCount val="4"/>
                <c:pt idx="0">
                  <c:v>0</c:v>
                </c:pt>
                <c:pt idx="1">
                  <c:v>16.551724137931036</c:v>
                </c:pt>
                <c:pt idx="2">
                  <c:v>64.482758620689651</c:v>
                </c:pt>
                <c:pt idx="3">
                  <c:v>18.96551724137931</c:v>
                </c:pt>
              </c:numCache>
            </c:numRef>
          </c:val>
          <c:extLst>
            <c:ext xmlns:c16="http://schemas.microsoft.com/office/drawing/2014/chart" uri="{C3380CC4-5D6E-409C-BE32-E72D297353CC}">
              <c16:uniqueId val="{00000001-D059-4DBE-953F-6906CC94D71D}"/>
            </c:ext>
          </c:extLst>
        </c:ser>
        <c:ser>
          <c:idx val="1"/>
          <c:order val="1"/>
          <c:tx>
            <c:strRef>
              <c:f>Sheet2!$F$6</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9-27F9-4AAB-88E7-635BAC4CCA3D}"/>
              </c:ext>
            </c:extLst>
          </c:dPt>
          <c:cat>
            <c:strRef>
              <c:f>Sheet2!$G$4:$J$4</c:f>
              <c:strCache>
                <c:ptCount val="4"/>
                <c:pt idx="0">
                  <c:v>Year</c:v>
                </c:pt>
                <c:pt idx="1">
                  <c:v>2020</c:v>
                </c:pt>
                <c:pt idx="2">
                  <c:v>2021</c:v>
                </c:pt>
                <c:pt idx="3">
                  <c:v>2022</c:v>
                </c:pt>
              </c:strCache>
            </c:strRef>
          </c:cat>
          <c:val>
            <c:numRef>
              <c:f>Sheet2!#REF!</c:f>
              <c:numCache>
                <c:formatCode>General</c:formatCode>
                <c:ptCount val="1"/>
                <c:pt idx="0">
                  <c:v>1</c:v>
                </c:pt>
              </c:numCache>
            </c:numRef>
          </c:val>
          <c:extLst>
            <c:ext xmlns:c16="http://schemas.microsoft.com/office/drawing/2014/chart" uri="{C3380CC4-5D6E-409C-BE32-E72D297353CC}">
              <c16:uniqueId val="{00000003-D059-4DBE-953F-6906CC94D71D}"/>
            </c:ext>
          </c:extLst>
        </c:ser>
        <c:ser>
          <c:idx val="2"/>
          <c:order val="2"/>
          <c:tx>
            <c:strRef>
              <c:f>Sheet2!$F$7</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B-27F9-4AAB-88E7-635BAC4CCA3D}"/>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D-27F9-4AAB-88E7-635BAC4CCA3D}"/>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F-27F9-4AAB-88E7-635BAC4CCA3D}"/>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1-27F9-4AAB-88E7-635BAC4CCA3D}"/>
              </c:ext>
            </c:extLst>
          </c:dPt>
          <c:cat>
            <c:strRef>
              <c:f>Sheet2!$G$4:$J$4</c:f>
              <c:strCache>
                <c:ptCount val="4"/>
                <c:pt idx="0">
                  <c:v>Year</c:v>
                </c:pt>
                <c:pt idx="1">
                  <c:v>2020</c:v>
                </c:pt>
                <c:pt idx="2">
                  <c:v>2021</c:v>
                </c:pt>
                <c:pt idx="3">
                  <c:v>2022</c:v>
                </c:pt>
              </c:strCache>
            </c:strRef>
          </c:cat>
          <c:val>
            <c:numRef>
              <c:f>Sheet2!$G$6:$J$6</c:f>
              <c:numCache>
                <c:formatCode>General</c:formatCode>
                <c:ptCount val="4"/>
                <c:pt idx="0">
                  <c:v>0</c:v>
                </c:pt>
                <c:pt idx="1">
                  <c:v>48</c:v>
                </c:pt>
                <c:pt idx="2">
                  <c:v>187</c:v>
                </c:pt>
                <c:pt idx="3">
                  <c:v>55</c:v>
                </c:pt>
              </c:numCache>
            </c:numRef>
          </c:val>
          <c:extLst>
            <c:ext xmlns:c16="http://schemas.microsoft.com/office/drawing/2014/chart" uri="{C3380CC4-5D6E-409C-BE32-E72D297353CC}">
              <c16:uniqueId val="{00000005-D059-4DBE-953F-6906CC94D71D}"/>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US"/>
              <a:t>Distribution of studies by WHO region</a:t>
            </a:r>
          </a:p>
        </c:rich>
      </c:tx>
      <c:overlay val="0"/>
      <c:spPr>
        <a:noFill/>
        <a:ln>
          <a:solidFill>
            <a:srgbClr val="000000"/>
          </a:solidFill>
          <a:prstDash val="solid"/>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Sheet3!$B$64</c:f>
              <c:strCache>
                <c:ptCount val="1"/>
                <c:pt idx="0">
                  <c:v>COUNT</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DEB5-44F8-B269-6BD9AC83ECCE}"/>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DEB5-44F8-B269-6BD9AC83ECCE}"/>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DEB5-44F8-B269-6BD9AC83ECCE}"/>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DEB5-44F8-B269-6BD9AC83ECCE}"/>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DEB5-44F8-B269-6BD9AC83ECCE}"/>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DEB5-44F8-B269-6BD9AC83ECCE}"/>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DEB5-44F8-B269-6BD9AC83ECCE}"/>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1"/>
            <c:showBubbleSize val="0"/>
            <c:separator>
</c:separator>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Sheet3!$A$65:$A$71</c:f>
              <c:strCache>
                <c:ptCount val="7"/>
                <c:pt idx="0">
                  <c:v>Western Pacific </c:v>
                </c:pt>
                <c:pt idx="1">
                  <c:v>South East Asian </c:v>
                </c:pt>
                <c:pt idx="2">
                  <c:v>Europe</c:v>
                </c:pt>
                <c:pt idx="3">
                  <c:v>Eastern Mediterranean </c:v>
                </c:pt>
                <c:pt idx="4">
                  <c:v>Americas</c:v>
                </c:pt>
                <c:pt idx="5">
                  <c:v>Other</c:v>
                </c:pt>
                <c:pt idx="6">
                  <c:v>Africa </c:v>
                </c:pt>
              </c:strCache>
            </c:strRef>
          </c:cat>
          <c:val>
            <c:numRef>
              <c:f>Sheet3!$B$65:$B$71</c:f>
              <c:numCache>
                <c:formatCode>General</c:formatCode>
                <c:ptCount val="7"/>
                <c:pt idx="0">
                  <c:v>48</c:v>
                </c:pt>
                <c:pt idx="1">
                  <c:v>35</c:v>
                </c:pt>
                <c:pt idx="2">
                  <c:v>21</c:v>
                </c:pt>
                <c:pt idx="3">
                  <c:v>11</c:v>
                </c:pt>
                <c:pt idx="4">
                  <c:v>135</c:v>
                </c:pt>
                <c:pt idx="5">
                  <c:v>10</c:v>
                </c:pt>
                <c:pt idx="6">
                  <c:v>33</c:v>
                </c:pt>
              </c:numCache>
            </c:numRef>
          </c:val>
          <c:extLst>
            <c:ext xmlns:c16="http://schemas.microsoft.com/office/drawing/2014/chart" uri="{C3380CC4-5D6E-409C-BE32-E72D297353CC}">
              <c16:uniqueId val="{00000001-0120-47D8-91D6-23EC615F0D89}"/>
            </c:ext>
          </c:extLst>
        </c:ser>
        <c:ser>
          <c:idx val="1"/>
          <c:order val="1"/>
          <c:tx>
            <c:strRef>
              <c:f>Sheet3!$C$64</c:f>
              <c:strCache>
                <c:ptCount val="1"/>
                <c:pt idx="0">
                  <c:v>%</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F-DEB5-44F8-B269-6BD9AC83ECCE}"/>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11-DEB5-44F8-B269-6BD9AC83ECCE}"/>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13-DEB5-44F8-B269-6BD9AC83ECCE}"/>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5-DEB5-44F8-B269-6BD9AC83ECCE}"/>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17-DEB5-44F8-B269-6BD9AC83ECCE}"/>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19-DEB5-44F8-B269-6BD9AC83ECCE}"/>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1B-DEB5-44F8-B269-6BD9AC83ECCE}"/>
              </c:ext>
            </c:extLst>
          </c:dPt>
          <c:cat>
            <c:strRef>
              <c:f>Sheet3!$A$65:$A$71</c:f>
              <c:strCache>
                <c:ptCount val="7"/>
                <c:pt idx="0">
                  <c:v>Western Pacific </c:v>
                </c:pt>
                <c:pt idx="1">
                  <c:v>South East Asian </c:v>
                </c:pt>
                <c:pt idx="2">
                  <c:v>Europe</c:v>
                </c:pt>
                <c:pt idx="3">
                  <c:v>Eastern Mediterranean </c:v>
                </c:pt>
                <c:pt idx="4">
                  <c:v>Americas</c:v>
                </c:pt>
                <c:pt idx="5">
                  <c:v>Other</c:v>
                </c:pt>
                <c:pt idx="6">
                  <c:v>Africa </c:v>
                </c:pt>
              </c:strCache>
            </c:strRef>
          </c:cat>
          <c:val>
            <c:numRef>
              <c:f>Sheet3!$C$65:$C$71</c:f>
              <c:numCache>
                <c:formatCode>0.00</c:formatCode>
                <c:ptCount val="7"/>
                <c:pt idx="0">
                  <c:v>16.551724137931036</c:v>
                </c:pt>
                <c:pt idx="1">
                  <c:v>12.068965517241379</c:v>
                </c:pt>
                <c:pt idx="2">
                  <c:v>7.2413793103448283</c:v>
                </c:pt>
                <c:pt idx="3">
                  <c:v>3.7931034482758621</c:v>
                </c:pt>
                <c:pt idx="4">
                  <c:v>45.862068965517238</c:v>
                </c:pt>
                <c:pt idx="5">
                  <c:v>3.4482758620689653</c:v>
                </c:pt>
                <c:pt idx="6">
                  <c:v>11.03448275862069</c:v>
                </c:pt>
              </c:numCache>
            </c:numRef>
          </c:val>
          <c:extLst>
            <c:ext xmlns:c16="http://schemas.microsoft.com/office/drawing/2014/chart" uri="{C3380CC4-5D6E-409C-BE32-E72D297353CC}">
              <c16:uniqueId val="{00000003-0120-47D8-91D6-23EC615F0D89}"/>
            </c:ext>
          </c:extLst>
        </c:ser>
        <c:dLbls>
          <c:showLegendKey val="0"/>
          <c:showVal val="0"/>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US"/>
              <a:t>Distribution of studies by World Bank category</a:t>
            </a:r>
          </a:p>
        </c:rich>
      </c:tx>
      <c:overlay val="0"/>
      <c:spPr>
        <a:noFill/>
        <a:ln>
          <a:solidFill>
            <a:srgbClr val="000000"/>
          </a:solidFill>
          <a:prstDash val="solid"/>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Sheet3!$H$48</c:f>
              <c:strCache>
                <c:ptCount val="1"/>
                <c:pt idx="0">
                  <c:v>COUNT</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08EB-4525-9B61-D44DA59B6596}"/>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08EB-4525-9B61-D44DA59B6596}"/>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08EB-4525-9B61-D44DA59B6596}"/>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08EB-4525-9B61-D44DA59B6596}"/>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08EB-4525-9B61-D44DA59B6596}"/>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08EB-4525-9B61-D44DA59B6596}"/>
              </c:ext>
            </c:extLst>
          </c:dPt>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lt"/>
                    <a:ea typeface="+mn-ea"/>
                    <a:cs typeface="+mn-cs"/>
                  </a:defRPr>
                </a:pPr>
                <a:endParaRPr lang="en-US"/>
              </a:p>
            </c:txPr>
            <c:dLblPos val="bestFit"/>
            <c:showLegendKey val="0"/>
            <c:showVal val="1"/>
            <c:showCatName val="0"/>
            <c:showSerName val="0"/>
            <c:showPercent val="1"/>
            <c:showBubbleSize val="0"/>
            <c:separator>
</c:separator>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Sheet3!$G$49:$G$54</c:f>
              <c:strCache>
                <c:ptCount val="6"/>
                <c:pt idx="0">
                  <c:v>High income </c:v>
                </c:pt>
                <c:pt idx="1">
                  <c:v>Middle income </c:v>
                </c:pt>
                <c:pt idx="2">
                  <c:v>Low income </c:v>
                </c:pt>
                <c:pt idx="3">
                  <c:v> LMIC</c:v>
                </c:pt>
                <c:pt idx="4">
                  <c:v>LMIC and HIC</c:v>
                </c:pt>
                <c:pt idx="5">
                  <c:v>MIC, HIC</c:v>
                </c:pt>
              </c:strCache>
            </c:strRef>
          </c:cat>
          <c:val>
            <c:numRef>
              <c:f>Sheet3!$H$49:$H$54</c:f>
              <c:numCache>
                <c:formatCode>General</c:formatCode>
                <c:ptCount val="6"/>
                <c:pt idx="0">
                  <c:v>160</c:v>
                </c:pt>
                <c:pt idx="1">
                  <c:v>106</c:v>
                </c:pt>
                <c:pt idx="2">
                  <c:v>15</c:v>
                </c:pt>
                <c:pt idx="3">
                  <c:v>4</c:v>
                </c:pt>
                <c:pt idx="4">
                  <c:v>4</c:v>
                </c:pt>
                <c:pt idx="5">
                  <c:v>4</c:v>
                </c:pt>
              </c:numCache>
            </c:numRef>
          </c:val>
          <c:extLst>
            <c:ext xmlns:c16="http://schemas.microsoft.com/office/drawing/2014/chart" uri="{C3380CC4-5D6E-409C-BE32-E72D297353CC}">
              <c16:uniqueId val="{00000001-91E1-49FB-946F-5E3D22BEF362}"/>
            </c:ext>
          </c:extLst>
        </c:ser>
        <c:ser>
          <c:idx val="1"/>
          <c:order val="1"/>
          <c:tx>
            <c:strRef>
              <c:f>Sheet3!$I$48</c:f>
              <c:strCache>
                <c:ptCount val="1"/>
                <c:pt idx="0">
                  <c:v>%</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D-08EB-4525-9B61-D44DA59B6596}"/>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F-08EB-4525-9B61-D44DA59B6596}"/>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11-08EB-4525-9B61-D44DA59B6596}"/>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3-08EB-4525-9B61-D44DA59B6596}"/>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15-08EB-4525-9B61-D44DA59B6596}"/>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17-08EB-4525-9B61-D44DA59B6596}"/>
              </c:ext>
            </c:extLst>
          </c:dPt>
          <c:cat>
            <c:strRef>
              <c:f>Sheet3!$G$49:$G$54</c:f>
              <c:strCache>
                <c:ptCount val="6"/>
                <c:pt idx="0">
                  <c:v>High income </c:v>
                </c:pt>
                <c:pt idx="1">
                  <c:v>Middle income </c:v>
                </c:pt>
                <c:pt idx="2">
                  <c:v>Low income </c:v>
                </c:pt>
                <c:pt idx="3">
                  <c:v> LMIC</c:v>
                </c:pt>
                <c:pt idx="4">
                  <c:v>LMIC and HIC</c:v>
                </c:pt>
                <c:pt idx="5">
                  <c:v>MIC, HIC</c:v>
                </c:pt>
              </c:strCache>
            </c:strRef>
          </c:cat>
          <c:val>
            <c:numRef>
              <c:f>Sheet3!$I$49:$I$54</c:f>
              <c:numCache>
                <c:formatCode>0.00</c:formatCode>
                <c:ptCount val="6"/>
                <c:pt idx="0">
                  <c:v>54.607508532423211</c:v>
                </c:pt>
                <c:pt idx="1">
                  <c:v>36.177474402730375</c:v>
                </c:pt>
                <c:pt idx="2">
                  <c:v>5.1194539249146755</c:v>
                </c:pt>
                <c:pt idx="3">
                  <c:v>1.3651877133105803</c:v>
                </c:pt>
                <c:pt idx="4">
                  <c:v>1.3651877133105803</c:v>
                </c:pt>
                <c:pt idx="5">
                  <c:v>1.3651877133105803</c:v>
                </c:pt>
              </c:numCache>
            </c:numRef>
          </c:val>
          <c:extLst>
            <c:ext xmlns:c16="http://schemas.microsoft.com/office/drawing/2014/chart" uri="{C3380CC4-5D6E-409C-BE32-E72D297353CC}">
              <c16:uniqueId val="{00000003-91E1-49FB-946F-5E3D22BEF362}"/>
            </c:ext>
          </c:extLst>
        </c:ser>
        <c:dLbls>
          <c:showLegendKey val="0"/>
          <c:showVal val="0"/>
          <c:showCatName val="0"/>
          <c:showSerName val="0"/>
          <c:showPercent val="0"/>
          <c:showBubbleSize val="0"/>
          <c:showLeaderLines val="1"/>
        </c:dLbls>
        <c:firstSliceAng val="0"/>
      </c:pieChart>
      <c:spPr>
        <a:noFill/>
        <a:ln>
          <a:noFill/>
        </a:ln>
        <a:effectLst/>
      </c:spPr>
    </c:plotArea>
    <c:legend>
      <c:legendPos val="r"/>
      <c:overlay val="1"/>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US"/>
              <a:t>Distribution of studies by WHO region</a:t>
            </a:r>
          </a:p>
        </c:rich>
      </c:tx>
      <c:overlay val="0"/>
      <c:spPr>
        <a:noFill/>
        <a:ln>
          <a:solidFill>
            <a:srgbClr val="000000"/>
          </a:solidFill>
          <a:prstDash val="solid"/>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Sheet3!$G$64</c:f>
              <c:strCache>
                <c:ptCount val="1"/>
                <c:pt idx="0">
                  <c:v>COUNT</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135F-4A06-8E7E-C61502EFCF84}"/>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135F-4A06-8E7E-C61502EFCF84}"/>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135F-4A06-8E7E-C61502EFCF84}"/>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135F-4A06-8E7E-C61502EFCF84}"/>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135F-4A06-8E7E-C61502EFCF84}"/>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135F-4A06-8E7E-C61502EFCF84}"/>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135F-4A06-8E7E-C61502EFCF84}"/>
              </c:ext>
            </c:extLst>
          </c:dPt>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Sheet3!$F$65:$F$71</c:f>
              <c:strCache>
                <c:ptCount val="7"/>
                <c:pt idx="0">
                  <c:v>Americas</c:v>
                </c:pt>
                <c:pt idx="1">
                  <c:v>Western Pacific </c:v>
                </c:pt>
                <c:pt idx="2">
                  <c:v>South East Asian </c:v>
                </c:pt>
                <c:pt idx="3">
                  <c:v>Africa </c:v>
                </c:pt>
                <c:pt idx="4">
                  <c:v>Europe</c:v>
                </c:pt>
                <c:pt idx="5">
                  <c:v>Eastern Mediterranean </c:v>
                </c:pt>
                <c:pt idx="6">
                  <c:v>Other</c:v>
                </c:pt>
              </c:strCache>
            </c:strRef>
          </c:cat>
          <c:val>
            <c:numRef>
              <c:f>Sheet3!$G$65:$G$71</c:f>
              <c:numCache>
                <c:formatCode>General</c:formatCode>
                <c:ptCount val="7"/>
                <c:pt idx="0">
                  <c:v>135</c:v>
                </c:pt>
                <c:pt idx="1">
                  <c:v>48</c:v>
                </c:pt>
                <c:pt idx="2">
                  <c:v>35</c:v>
                </c:pt>
                <c:pt idx="3">
                  <c:v>33</c:v>
                </c:pt>
                <c:pt idx="4">
                  <c:v>21</c:v>
                </c:pt>
                <c:pt idx="5">
                  <c:v>11</c:v>
                </c:pt>
                <c:pt idx="6">
                  <c:v>10</c:v>
                </c:pt>
              </c:numCache>
            </c:numRef>
          </c:val>
          <c:extLst>
            <c:ext xmlns:c16="http://schemas.microsoft.com/office/drawing/2014/chart" uri="{C3380CC4-5D6E-409C-BE32-E72D297353CC}">
              <c16:uniqueId val="{00000001-EE5C-4671-A2C7-0DF569418E7A}"/>
            </c:ext>
          </c:extLst>
        </c:ser>
        <c:ser>
          <c:idx val="1"/>
          <c:order val="1"/>
          <c:tx>
            <c:strRef>
              <c:f>Sheet3!$H$64</c:f>
              <c:strCache>
                <c:ptCount val="1"/>
                <c:pt idx="0">
                  <c:v>%</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F-135F-4A06-8E7E-C61502EFCF84}"/>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11-135F-4A06-8E7E-C61502EFCF84}"/>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13-135F-4A06-8E7E-C61502EFCF84}"/>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5-135F-4A06-8E7E-C61502EFCF84}"/>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17-135F-4A06-8E7E-C61502EFCF84}"/>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19-135F-4A06-8E7E-C61502EFCF84}"/>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1B-135F-4A06-8E7E-C61502EFCF84}"/>
              </c:ext>
            </c:extLst>
          </c:dPt>
          <c:cat>
            <c:strRef>
              <c:f>Sheet3!$F$65:$F$71</c:f>
              <c:strCache>
                <c:ptCount val="7"/>
                <c:pt idx="0">
                  <c:v>Americas</c:v>
                </c:pt>
                <c:pt idx="1">
                  <c:v>Western Pacific </c:v>
                </c:pt>
                <c:pt idx="2">
                  <c:v>South East Asian </c:v>
                </c:pt>
                <c:pt idx="3">
                  <c:v>Africa </c:v>
                </c:pt>
                <c:pt idx="4">
                  <c:v>Europe</c:v>
                </c:pt>
                <c:pt idx="5">
                  <c:v>Eastern Mediterranean </c:v>
                </c:pt>
                <c:pt idx="6">
                  <c:v>Other</c:v>
                </c:pt>
              </c:strCache>
            </c:strRef>
          </c:cat>
          <c:val>
            <c:numRef>
              <c:f>Sheet3!$H$65:$H$71</c:f>
              <c:numCache>
                <c:formatCode>0.00</c:formatCode>
                <c:ptCount val="7"/>
                <c:pt idx="0">
                  <c:v>46.075085324232084</c:v>
                </c:pt>
                <c:pt idx="1">
                  <c:v>16.382252559726961</c:v>
                </c:pt>
                <c:pt idx="2">
                  <c:v>11.945392491467576</c:v>
                </c:pt>
                <c:pt idx="3">
                  <c:v>11.262798634812286</c:v>
                </c:pt>
                <c:pt idx="4">
                  <c:v>7.1672354948805461</c:v>
                </c:pt>
                <c:pt idx="5">
                  <c:v>3.7542662116040959</c:v>
                </c:pt>
                <c:pt idx="6">
                  <c:v>3.4129692832764507</c:v>
                </c:pt>
              </c:numCache>
            </c:numRef>
          </c:val>
          <c:extLst>
            <c:ext xmlns:c16="http://schemas.microsoft.com/office/drawing/2014/chart" uri="{C3380CC4-5D6E-409C-BE32-E72D297353CC}">
              <c16:uniqueId val="{00000003-EE5C-4671-A2C7-0DF569418E7A}"/>
            </c:ext>
          </c:extLst>
        </c:ser>
        <c:dLbls>
          <c:showLegendKey val="0"/>
          <c:showVal val="0"/>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US"/>
              <a:t>Distribution of studies by country</a:t>
            </a:r>
          </a:p>
        </c:rich>
      </c:tx>
      <c:overlay val="0"/>
      <c:spPr>
        <a:noFill/>
        <a:ln>
          <a:solidFill>
            <a:srgbClr val="000000"/>
          </a:solidFill>
          <a:prstDash val="solid"/>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Sheet3!$B$89</c:f>
              <c:strCache>
                <c:ptCount val="1"/>
                <c:pt idx="0">
                  <c:v>COUNT</c:v>
                </c:pt>
              </c:strCache>
            </c:strRef>
          </c:tx>
          <c:spPr>
            <a:solidFill>
              <a:schemeClr val="accent1"/>
            </a:solidFill>
            <a:ln>
              <a:noFill/>
            </a:ln>
            <a:effectLst/>
          </c:spPr>
          <c:invertIfNegative val="0"/>
          <c:cat>
            <c:strRef>
              <c:f>Sheet3!$A$90:$A$140</c:f>
              <c:strCache>
                <c:ptCount val="51"/>
                <c:pt idx="0">
                  <c:v>USA</c:v>
                </c:pt>
                <c:pt idx="1">
                  <c:v>India </c:v>
                </c:pt>
                <c:pt idx="2">
                  <c:v>other</c:v>
                </c:pt>
                <c:pt idx="3">
                  <c:v>China </c:v>
                </c:pt>
                <c:pt idx="4">
                  <c:v>Australia </c:v>
                </c:pt>
                <c:pt idx="5">
                  <c:v>RSA</c:v>
                </c:pt>
                <c:pt idx="6">
                  <c:v>Canada </c:v>
                </c:pt>
                <c:pt idx="7">
                  <c:v>Brazil </c:v>
                </c:pt>
                <c:pt idx="8">
                  <c:v>UK </c:v>
                </c:pt>
                <c:pt idx="9">
                  <c:v>Bangladesh </c:v>
                </c:pt>
                <c:pt idx="10">
                  <c:v>Ethiopia </c:v>
                </c:pt>
                <c:pt idx="11">
                  <c:v>Germany </c:v>
                </c:pt>
                <c:pt idx="12">
                  <c:v>Pakistan </c:v>
                </c:pt>
                <c:pt idx="13">
                  <c:v>Japan </c:v>
                </c:pt>
                <c:pt idx="14">
                  <c:v>Vietnam </c:v>
                </c:pt>
                <c:pt idx="15">
                  <c:v>Thailand </c:v>
                </c:pt>
                <c:pt idx="16">
                  <c:v>Malawi </c:v>
                </c:pt>
                <c:pt idx="17">
                  <c:v>South Korea </c:v>
                </c:pt>
                <c:pt idx="18">
                  <c:v>Nigeria </c:v>
                </c:pt>
                <c:pt idx="19">
                  <c:v>Uganda </c:v>
                </c:pt>
                <c:pt idx="20">
                  <c:v>Spain </c:v>
                </c:pt>
                <c:pt idx="21">
                  <c:v>Republic of Ireland </c:v>
                </c:pt>
                <c:pt idx="22">
                  <c:v>Peru </c:v>
                </c:pt>
                <c:pt idx="23">
                  <c:v>Lebanon </c:v>
                </c:pt>
                <c:pt idx="24">
                  <c:v>Ghana </c:v>
                </c:pt>
                <c:pt idx="25">
                  <c:v>Egypt </c:v>
                </c:pt>
                <c:pt idx="26">
                  <c:v>El Salvador </c:v>
                </c:pt>
                <c:pt idx="27">
                  <c:v>Ecuador </c:v>
                </c:pt>
                <c:pt idx="28">
                  <c:v>Zimbabwe </c:v>
                </c:pt>
                <c:pt idx="29">
                  <c:v>Ukraine </c:v>
                </c:pt>
                <c:pt idx="30">
                  <c:v>Sudan </c:v>
                </c:pt>
                <c:pt idx="31">
                  <c:v>Sierra Leone </c:v>
                </c:pt>
                <c:pt idx="32">
                  <c:v>Romania </c:v>
                </c:pt>
                <c:pt idx="33">
                  <c:v>Philippines </c:v>
                </c:pt>
                <c:pt idx="34">
                  <c:v>Norway </c:v>
                </c:pt>
                <c:pt idx="35">
                  <c:v>New Zealand </c:v>
                </c:pt>
                <c:pt idx="36">
                  <c:v>Myanmar </c:v>
                </c:pt>
                <c:pt idx="37">
                  <c:v>Mexico </c:v>
                </c:pt>
                <c:pt idx="38">
                  <c:v>Malaysia </c:v>
                </c:pt>
                <c:pt idx="39">
                  <c:v>Madagascar </c:v>
                </c:pt>
                <c:pt idx="40">
                  <c:v>Kenya </c:v>
                </c:pt>
                <c:pt idx="41">
                  <c:v>Jordan </c:v>
                </c:pt>
                <c:pt idx="42">
                  <c:v>Italy </c:v>
                </c:pt>
                <c:pt idx="43">
                  <c:v>Iran </c:v>
                </c:pt>
                <c:pt idx="44">
                  <c:v>Indonesia </c:v>
                </c:pt>
                <c:pt idx="45">
                  <c:v>Greece </c:v>
                </c:pt>
                <c:pt idx="46">
                  <c:v>Finland </c:v>
                </c:pt>
                <c:pt idx="47">
                  <c:v>Colombia </c:v>
                </c:pt>
                <c:pt idx="48">
                  <c:v>Chile </c:v>
                </c:pt>
                <c:pt idx="49">
                  <c:v>Cambodia </c:v>
                </c:pt>
                <c:pt idx="50">
                  <c:v>Benin </c:v>
                </c:pt>
              </c:strCache>
            </c:strRef>
          </c:cat>
          <c:val>
            <c:numRef>
              <c:f>Sheet3!$B$90:$B$140</c:f>
              <c:numCache>
                <c:formatCode>General</c:formatCode>
                <c:ptCount val="51"/>
                <c:pt idx="0">
                  <c:v>105</c:v>
                </c:pt>
                <c:pt idx="1">
                  <c:v>25</c:v>
                </c:pt>
                <c:pt idx="2">
                  <c:v>20</c:v>
                </c:pt>
                <c:pt idx="3">
                  <c:v>18</c:v>
                </c:pt>
                <c:pt idx="4">
                  <c:v>16</c:v>
                </c:pt>
                <c:pt idx="5">
                  <c:v>9</c:v>
                </c:pt>
                <c:pt idx="6">
                  <c:v>10</c:v>
                </c:pt>
                <c:pt idx="7">
                  <c:v>7</c:v>
                </c:pt>
                <c:pt idx="8">
                  <c:v>6</c:v>
                </c:pt>
                <c:pt idx="9">
                  <c:v>5</c:v>
                </c:pt>
                <c:pt idx="10">
                  <c:v>5</c:v>
                </c:pt>
                <c:pt idx="11">
                  <c:v>5</c:v>
                </c:pt>
                <c:pt idx="12">
                  <c:v>4</c:v>
                </c:pt>
                <c:pt idx="13">
                  <c:v>4</c:v>
                </c:pt>
                <c:pt idx="14">
                  <c:v>3</c:v>
                </c:pt>
                <c:pt idx="15">
                  <c:v>3</c:v>
                </c:pt>
                <c:pt idx="16">
                  <c:v>3</c:v>
                </c:pt>
                <c:pt idx="17">
                  <c:v>2</c:v>
                </c:pt>
                <c:pt idx="18">
                  <c:v>2</c:v>
                </c:pt>
                <c:pt idx="19">
                  <c:v>2</c:v>
                </c:pt>
                <c:pt idx="20">
                  <c:v>2</c:v>
                </c:pt>
                <c:pt idx="21">
                  <c:v>2</c:v>
                </c:pt>
                <c:pt idx="22">
                  <c:v>2</c:v>
                </c:pt>
                <c:pt idx="23">
                  <c:v>2</c:v>
                </c:pt>
                <c:pt idx="24">
                  <c:v>2</c:v>
                </c:pt>
                <c:pt idx="25">
                  <c:v>2</c:v>
                </c:pt>
                <c:pt idx="26">
                  <c:v>2</c:v>
                </c:pt>
                <c:pt idx="27">
                  <c:v>2</c:v>
                </c:pt>
                <c:pt idx="28">
                  <c:v>1</c:v>
                </c:pt>
                <c:pt idx="29">
                  <c:v>1</c:v>
                </c:pt>
                <c:pt idx="30">
                  <c:v>1</c:v>
                </c:pt>
                <c:pt idx="31">
                  <c:v>1</c:v>
                </c:pt>
                <c:pt idx="32">
                  <c:v>1</c:v>
                </c:pt>
                <c:pt idx="33">
                  <c:v>1</c:v>
                </c:pt>
                <c:pt idx="34">
                  <c:v>1</c:v>
                </c:pt>
                <c:pt idx="35">
                  <c:v>1</c:v>
                </c:pt>
                <c:pt idx="36">
                  <c:v>1</c:v>
                </c:pt>
                <c:pt idx="37">
                  <c:v>1</c:v>
                </c:pt>
                <c:pt idx="38">
                  <c:v>1</c:v>
                </c:pt>
                <c:pt idx="39">
                  <c:v>1</c:v>
                </c:pt>
                <c:pt idx="40">
                  <c:v>1</c:v>
                </c:pt>
                <c:pt idx="41">
                  <c:v>1</c:v>
                </c:pt>
                <c:pt idx="42">
                  <c:v>1</c:v>
                </c:pt>
                <c:pt idx="43">
                  <c:v>1</c:v>
                </c:pt>
                <c:pt idx="44">
                  <c:v>1</c:v>
                </c:pt>
                <c:pt idx="45">
                  <c:v>1</c:v>
                </c:pt>
                <c:pt idx="46">
                  <c:v>1</c:v>
                </c:pt>
                <c:pt idx="47">
                  <c:v>1</c:v>
                </c:pt>
                <c:pt idx="48">
                  <c:v>1</c:v>
                </c:pt>
                <c:pt idx="49">
                  <c:v>1</c:v>
                </c:pt>
                <c:pt idx="50">
                  <c:v>1</c:v>
                </c:pt>
              </c:numCache>
            </c:numRef>
          </c:val>
          <c:extLst>
            <c:ext xmlns:c16="http://schemas.microsoft.com/office/drawing/2014/chart" uri="{C3380CC4-5D6E-409C-BE32-E72D297353CC}">
              <c16:uniqueId val="{00000001-CA3B-4213-B2E0-8BD196BD01C3}"/>
            </c:ext>
          </c:extLst>
        </c:ser>
        <c:ser>
          <c:idx val="1"/>
          <c:order val="1"/>
          <c:tx>
            <c:strRef>
              <c:f>Sheet3!$C$89</c:f>
              <c:strCache>
                <c:ptCount val="1"/>
                <c:pt idx="0">
                  <c:v>%</c:v>
                </c:pt>
              </c:strCache>
            </c:strRef>
          </c:tx>
          <c:spPr>
            <a:solidFill>
              <a:schemeClr val="accent2"/>
            </a:solidFill>
            <a:ln>
              <a:noFill/>
            </a:ln>
            <a:effectLst/>
          </c:spPr>
          <c:invertIfNegative val="0"/>
          <c:cat>
            <c:strRef>
              <c:f>Sheet3!$A$90:$A$140</c:f>
              <c:strCache>
                <c:ptCount val="51"/>
                <c:pt idx="0">
                  <c:v>USA</c:v>
                </c:pt>
                <c:pt idx="1">
                  <c:v>India </c:v>
                </c:pt>
                <c:pt idx="2">
                  <c:v>other</c:v>
                </c:pt>
                <c:pt idx="3">
                  <c:v>China </c:v>
                </c:pt>
                <c:pt idx="4">
                  <c:v>Australia </c:v>
                </c:pt>
                <c:pt idx="5">
                  <c:v>RSA</c:v>
                </c:pt>
                <c:pt idx="6">
                  <c:v>Canada </c:v>
                </c:pt>
                <c:pt idx="7">
                  <c:v>Brazil </c:v>
                </c:pt>
                <c:pt idx="8">
                  <c:v>UK </c:v>
                </c:pt>
                <c:pt idx="9">
                  <c:v>Bangladesh </c:v>
                </c:pt>
                <c:pt idx="10">
                  <c:v>Ethiopia </c:v>
                </c:pt>
                <c:pt idx="11">
                  <c:v>Germany </c:v>
                </c:pt>
                <c:pt idx="12">
                  <c:v>Pakistan </c:v>
                </c:pt>
                <c:pt idx="13">
                  <c:v>Japan </c:v>
                </c:pt>
                <c:pt idx="14">
                  <c:v>Vietnam </c:v>
                </c:pt>
                <c:pt idx="15">
                  <c:v>Thailand </c:v>
                </c:pt>
                <c:pt idx="16">
                  <c:v>Malawi </c:v>
                </c:pt>
                <c:pt idx="17">
                  <c:v>South Korea </c:v>
                </c:pt>
                <c:pt idx="18">
                  <c:v>Nigeria </c:v>
                </c:pt>
                <c:pt idx="19">
                  <c:v>Uganda </c:v>
                </c:pt>
                <c:pt idx="20">
                  <c:v>Spain </c:v>
                </c:pt>
                <c:pt idx="21">
                  <c:v>Republic of Ireland </c:v>
                </c:pt>
                <c:pt idx="22">
                  <c:v>Peru </c:v>
                </c:pt>
                <c:pt idx="23">
                  <c:v>Lebanon </c:v>
                </c:pt>
                <c:pt idx="24">
                  <c:v>Ghana </c:v>
                </c:pt>
                <c:pt idx="25">
                  <c:v>Egypt </c:v>
                </c:pt>
                <c:pt idx="26">
                  <c:v>El Salvador </c:v>
                </c:pt>
                <c:pt idx="27">
                  <c:v>Ecuador </c:v>
                </c:pt>
                <c:pt idx="28">
                  <c:v>Zimbabwe </c:v>
                </c:pt>
                <c:pt idx="29">
                  <c:v>Ukraine </c:v>
                </c:pt>
                <c:pt idx="30">
                  <c:v>Sudan </c:v>
                </c:pt>
                <c:pt idx="31">
                  <c:v>Sierra Leone </c:v>
                </c:pt>
                <c:pt idx="32">
                  <c:v>Romania </c:v>
                </c:pt>
                <c:pt idx="33">
                  <c:v>Philippines </c:v>
                </c:pt>
                <c:pt idx="34">
                  <c:v>Norway </c:v>
                </c:pt>
                <c:pt idx="35">
                  <c:v>New Zealand </c:v>
                </c:pt>
                <c:pt idx="36">
                  <c:v>Myanmar </c:v>
                </c:pt>
                <c:pt idx="37">
                  <c:v>Mexico </c:v>
                </c:pt>
                <c:pt idx="38">
                  <c:v>Malaysia </c:v>
                </c:pt>
                <c:pt idx="39">
                  <c:v>Madagascar </c:v>
                </c:pt>
                <c:pt idx="40">
                  <c:v>Kenya </c:v>
                </c:pt>
                <c:pt idx="41">
                  <c:v>Jordan </c:v>
                </c:pt>
                <c:pt idx="42">
                  <c:v>Italy </c:v>
                </c:pt>
                <c:pt idx="43">
                  <c:v>Iran </c:v>
                </c:pt>
                <c:pt idx="44">
                  <c:v>Indonesia </c:v>
                </c:pt>
                <c:pt idx="45">
                  <c:v>Greece </c:v>
                </c:pt>
                <c:pt idx="46">
                  <c:v>Finland </c:v>
                </c:pt>
                <c:pt idx="47">
                  <c:v>Colombia </c:v>
                </c:pt>
                <c:pt idx="48">
                  <c:v>Chile </c:v>
                </c:pt>
                <c:pt idx="49">
                  <c:v>Cambodia </c:v>
                </c:pt>
                <c:pt idx="50">
                  <c:v>Benin </c:v>
                </c:pt>
              </c:strCache>
            </c:strRef>
          </c:cat>
          <c:val>
            <c:numRef>
              <c:f>Sheet3!$C$90:$C$140</c:f>
              <c:numCache>
                <c:formatCode>0.00</c:formatCode>
                <c:ptCount val="51"/>
                <c:pt idx="0">
                  <c:v>35.836177474402731</c:v>
                </c:pt>
                <c:pt idx="1">
                  <c:v>8.5324232081911262</c:v>
                </c:pt>
                <c:pt idx="2">
                  <c:v>6.8259385665529013</c:v>
                </c:pt>
                <c:pt idx="3">
                  <c:v>6.1433447098976108</c:v>
                </c:pt>
                <c:pt idx="4">
                  <c:v>5.4607508532423212</c:v>
                </c:pt>
                <c:pt idx="5">
                  <c:v>3.0716723549488054</c:v>
                </c:pt>
                <c:pt idx="6">
                  <c:v>3.4129692832764507</c:v>
                </c:pt>
                <c:pt idx="7">
                  <c:v>2.3890784982935154</c:v>
                </c:pt>
                <c:pt idx="8">
                  <c:v>2.0477815699658701</c:v>
                </c:pt>
                <c:pt idx="9">
                  <c:v>1.7064846416382253</c:v>
                </c:pt>
                <c:pt idx="10">
                  <c:v>1.7064846416382253</c:v>
                </c:pt>
                <c:pt idx="11">
                  <c:v>1.7064846416382253</c:v>
                </c:pt>
                <c:pt idx="12">
                  <c:v>1.3651877133105803</c:v>
                </c:pt>
                <c:pt idx="13">
                  <c:v>1.3651877133105803</c:v>
                </c:pt>
                <c:pt idx="14">
                  <c:v>1.0238907849829351</c:v>
                </c:pt>
                <c:pt idx="15">
                  <c:v>1.0238907849829351</c:v>
                </c:pt>
                <c:pt idx="16">
                  <c:v>1.0238907849829351</c:v>
                </c:pt>
                <c:pt idx="17">
                  <c:v>0.68259385665529015</c:v>
                </c:pt>
                <c:pt idx="18">
                  <c:v>0.68259385665529015</c:v>
                </c:pt>
                <c:pt idx="19">
                  <c:v>0.68259385665529015</c:v>
                </c:pt>
                <c:pt idx="20">
                  <c:v>0.68259385665529015</c:v>
                </c:pt>
                <c:pt idx="21">
                  <c:v>0.68259385665529015</c:v>
                </c:pt>
                <c:pt idx="22">
                  <c:v>0.68259385665529015</c:v>
                </c:pt>
                <c:pt idx="23">
                  <c:v>0.68259385665529015</c:v>
                </c:pt>
                <c:pt idx="24">
                  <c:v>0.68259385665529015</c:v>
                </c:pt>
                <c:pt idx="25">
                  <c:v>0.68259385665529015</c:v>
                </c:pt>
                <c:pt idx="26">
                  <c:v>0.68259385665529015</c:v>
                </c:pt>
                <c:pt idx="27">
                  <c:v>0.68259385665529015</c:v>
                </c:pt>
                <c:pt idx="28">
                  <c:v>0.34129692832764508</c:v>
                </c:pt>
                <c:pt idx="29">
                  <c:v>0.34129692832764508</c:v>
                </c:pt>
                <c:pt idx="30">
                  <c:v>0.34129692832764508</c:v>
                </c:pt>
                <c:pt idx="31">
                  <c:v>0.34129692832764508</c:v>
                </c:pt>
                <c:pt idx="32">
                  <c:v>0.34129692832764508</c:v>
                </c:pt>
                <c:pt idx="33">
                  <c:v>0.34129692832764508</c:v>
                </c:pt>
                <c:pt idx="34">
                  <c:v>0.34129692832764508</c:v>
                </c:pt>
                <c:pt idx="35">
                  <c:v>0.34129692832764508</c:v>
                </c:pt>
                <c:pt idx="36">
                  <c:v>0.34129692832764508</c:v>
                </c:pt>
                <c:pt idx="37">
                  <c:v>0.34129692832764508</c:v>
                </c:pt>
                <c:pt idx="38">
                  <c:v>0.34129692832764508</c:v>
                </c:pt>
                <c:pt idx="39">
                  <c:v>0.34129692832764508</c:v>
                </c:pt>
                <c:pt idx="40">
                  <c:v>0.34129692832764508</c:v>
                </c:pt>
                <c:pt idx="41">
                  <c:v>0.34129692832764508</c:v>
                </c:pt>
                <c:pt idx="42">
                  <c:v>0.34129692832764508</c:v>
                </c:pt>
                <c:pt idx="43">
                  <c:v>0.34129692832764508</c:v>
                </c:pt>
                <c:pt idx="44">
                  <c:v>0.34129692832764508</c:v>
                </c:pt>
                <c:pt idx="45">
                  <c:v>0.34129692832764508</c:v>
                </c:pt>
                <c:pt idx="46">
                  <c:v>0.34129692832764508</c:v>
                </c:pt>
                <c:pt idx="47">
                  <c:v>0.34129692832764508</c:v>
                </c:pt>
                <c:pt idx="48">
                  <c:v>0.34129692832764508</c:v>
                </c:pt>
                <c:pt idx="49">
                  <c:v>0.34129692832764508</c:v>
                </c:pt>
                <c:pt idx="50">
                  <c:v>0.34129692832764508</c:v>
                </c:pt>
              </c:numCache>
            </c:numRef>
          </c:val>
          <c:extLst>
            <c:ext xmlns:c16="http://schemas.microsoft.com/office/drawing/2014/chart" uri="{C3380CC4-5D6E-409C-BE32-E72D297353CC}">
              <c16:uniqueId val="{00000003-CA3B-4213-B2E0-8BD196BD01C3}"/>
            </c:ext>
          </c:extLst>
        </c:ser>
        <c:dLbls>
          <c:showLegendKey val="0"/>
          <c:showVal val="0"/>
          <c:showCatName val="0"/>
          <c:showSerName val="0"/>
          <c:showPercent val="0"/>
          <c:showBubbleSize val="0"/>
        </c:dLbls>
        <c:gapWidth val="482"/>
        <c:overlap val="-27"/>
        <c:axId val="1826089799"/>
        <c:axId val="17029240"/>
      </c:barChart>
      <c:catAx>
        <c:axId val="1826089799"/>
        <c:scaling>
          <c:orientation val="minMax"/>
        </c:scaling>
        <c:delete val="0"/>
        <c:axPos val="b"/>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en-US"/>
                  <a:t>Study country</a:t>
                </a:r>
              </a:p>
            </c:rich>
          </c:tx>
          <c:overlay val="0"/>
          <c:spPr>
            <a:noFill/>
            <a:ln>
              <a:noFill/>
            </a:ln>
            <a:effectLst/>
          </c:spPr>
          <c:txPr>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17029240"/>
        <c:crosses val="autoZero"/>
        <c:auto val="1"/>
        <c:lblAlgn val="ctr"/>
        <c:lblOffset val="100"/>
        <c:noMultiLvlLbl val="0"/>
      </c:catAx>
      <c:valAx>
        <c:axId val="1702924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Number of studies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1826089799"/>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8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US"/>
              <a:t>Study design distribution </a:t>
            </a:r>
          </a:p>
        </c:rich>
      </c:tx>
      <c:overlay val="0"/>
      <c:spPr>
        <a:noFill/>
        <a:ln>
          <a:solidFill>
            <a:srgbClr val="000000"/>
          </a:solidFill>
          <a:prstDash val="solid"/>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Sheet3!$B$151</c:f>
              <c:strCache>
                <c:ptCount val="1"/>
                <c:pt idx="0">
                  <c:v>COUNT</c:v>
                </c:pt>
              </c:strCache>
            </c:strRef>
          </c:tx>
          <c:spPr>
            <a:solidFill>
              <a:schemeClr val="accent1"/>
            </a:solidFill>
            <a:ln>
              <a:noFill/>
            </a:ln>
            <a:effectLst/>
          </c:spPr>
          <c:invertIfNegative val="0"/>
          <c:cat>
            <c:strRef>
              <c:f>Sheet3!$A$152:$A$168</c:f>
              <c:strCache>
                <c:ptCount val="17"/>
                <c:pt idx="0">
                  <c:v>cross sectional </c:v>
                </c:pt>
                <c:pt idx="1">
                  <c:v>case report </c:v>
                </c:pt>
                <c:pt idx="2">
                  <c:v>qualitative study </c:v>
                </c:pt>
                <c:pt idx="3">
                  <c:v>mixed methods </c:v>
                </c:pt>
                <c:pt idx="4">
                  <c:v>data modeling </c:v>
                </c:pt>
                <c:pt idx="5">
                  <c:v>cohort </c:v>
                </c:pt>
                <c:pt idx="6">
                  <c:v>other review type</c:v>
                </c:pt>
                <c:pt idx="7">
                  <c:v>non-randomised experimental </c:v>
                </c:pt>
                <c:pt idx="8">
                  <c:v>geospatial analysis </c:v>
                </c:pt>
                <c:pt idx="9">
                  <c:v>case series </c:v>
                </c:pt>
                <c:pt idx="10">
                  <c:v>diagnostic test accuracy </c:v>
                </c:pt>
                <c:pt idx="11">
                  <c:v>policy, plan or guide</c:v>
                </c:pt>
                <c:pt idx="12">
                  <c:v>RCT</c:v>
                </c:pt>
                <c:pt idx="13">
                  <c:v>Systematic review</c:v>
                </c:pt>
                <c:pt idx="14">
                  <c:v>case control </c:v>
                </c:pt>
                <c:pt idx="15">
                  <c:v>ecological study </c:v>
                </c:pt>
                <c:pt idx="16">
                  <c:v>economic evaluation </c:v>
                </c:pt>
              </c:strCache>
            </c:strRef>
          </c:cat>
          <c:val>
            <c:numRef>
              <c:f>Sheet3!$B$152:$B$168</c:f>
              <c:numCache>
                <c:formatCode>General</c:formatCode>
                <c:ptCount val="17"/>
                <c:pt idx="0">
                  <c:v>91</c:v>
                </c:pt>
                <c:pt idx="1">
                  <c:v>51</c:v>
                </c:pt>
                <c:pt idx="2">
                  <c:v>46</c:v>
                </c:pt>
                <c:pt idx="3">
                  <c:v>25</c:v>
                </c:pt>
                <c:pt idx="4">
                  <c:v>16</c:v>
                </c:pt>
                <c:pt idx="5">
                  <c:v>15</c:v>
                </c:pt>
                <c:pt idx="6">
                  <c:v>10</c:v>
                </c:pt>
                <c:pt idx="7">
                  <c:v>8</c:v>
                </c:pt>
                <c:pt idx="8">
                  <c:v>6</c:v>
                </c:pt>
                <c:pt idx="9">
                  <c:v>5</c:v>
                </c:pt>
                <c:pt idx="10">
                  <c:v>5</c:v>
                </c:pt>
                <c:pt idx="11">
                  <c:v>5</c:v>
                </c:pt>
                <c:pt idx="12">
                  <c:v>4</c:v>
                </c:pt>
                <c:pt idx="13">
                  <c:v>3</c:v>
                </c:pt>
                <c:pt idx="14">
                  <c:v>1</c:v>
                </c:pt>
                <c:pt idx="15">
                  <c:v>1</c:v>
                </c:pt>
                <c:pt idx="16">
                  <c:v>1</c:v>
                </c:pt>
              </c:numCache>
            </c:numRef>
          </c:val>
          <c:extLst>
            <c:ext xmlns:c16="http://schemas.microsoft.com/office/drawing/2014/chart" uri="{C3380CC4-5D6E-409C-BE32-E72D297353CC}">
              <c16:uniqueId val="{00000001-EAE3-44CC-8901-A902E5EE23C8}"/>
            </c:ext>
          </c:extLst>
        </c:ser>
        <c:ser>
          <c:idx val="1"/>
          <c:order val="1"/>
          <c:tx>
            <c:strRef>
              <c:f>Sheet3!$C$151</c:f>
              <c:strCache>
                <c:ptCount val="1"/>
                <c:pt idx="0">
                  <c:v>%</c:v>
                </c:pt>
              </c:strCache>
            </c:strRef>
          </c:tx>
          <c:spPr>
            <a:solidFill>
              <a:schemeClr val="accent2"/>
            </a:solidFill>
            <a:ln>
              <a:noFill/>
            </a:ln>
            <a:effectLst/>
          </c:spPr>
          <c:invertIfNegative val="0"/>
          <c:cat>
            <c:strRef>
              <c:f>Sheet3!$A$152:$A$168</c:f>
              <c:strCache>
                <c:ptCount val="17"/>
                <c:pt idx="0">
                  <c:v>cross sectional </c:v>
                </c:pt>
                <c:pt idx="1">
                  <c:v>case report </c:v>
                </c:pt>
                <c:pt idx="2">
                  <c:v>qualitative study </c:v>
                </c:pt>
                <c:pt idx="3">
                  <c:v>mixed methods </c:v>
                </c:pt>
                <c:pt idx="4">
                  <c:v>data modeling </c:v>
                </c:pt>
                <c:pt idx="5">
                  <c:v>cohort </c:v>
                </c:pt>
                <c:pt idx="6">
                  <c:v>other review type</c:v>
                </c:pt>
                <c:pt idx="7">
                  <c:v>non-randomised experimental </c:v>
                </c:pt>
                <c:pt idx="8">
                  <c:v>geospatial analysis </c:v>
                </c:pt>
                <c:pt idx="9">
                  <c:v>case series </c:v>
                </c:pt>
                <c:pt idx="10">
                  <c:v>diagnostic test accuracy </c:v>
                </c:pt>
                <c:pt idx="11">
                  <c:v>policy, plan or guide</c:v>
                </c:pt>
                <c:pt idx="12">
                  <c:v>RCT</c:v>
                </c:pt>
                <c:pt idx="13">
                  <c:v>Systematic review</c:v>
                </c:pt>
                <c:pt idx="14">
                  <c:v>case control </c:v>
                </c:pt>
                <c:pt idx="15">
                  <c:v>ecological study </c:v>
                </c:pt>
                <c:pt idx="16">
                  <c:v>economic evaluation </c:v>
                </c:pt>
              </c:strCache>
            </c:strRef>
          </c:cat>
          <c:val>
            <c:numRef>
              <c:f>Sheet3!$C$152:$C$168</c:f>
              <c:numCache>
                <c:formatCode>0.0</c:formatCode>
                <c:ptCount val="17"/>
                <c:pt idx="0">
                  <c:v>31.058020477815703</c:v>
                </c:pt>
                <c:pt idx="1">
                  <c:v>17.4061433447099</c:v>
                </c:pt>
                <c:pt idx="2">
                  <c:v>15.699658703071673</c:v>
                </c:pt>
                <c:pt idx="3">
                  <c:v>8.5324232081911262</c:v>
                </c:pt>
                <c:pt idx="4">
                  <c:v>5.4607508532423212</c:v>
                </c:pt>
                <c:pt idx="5">
                  <c:v>5.1194539249146755</c:v>
                </c:pt>
                <c:pt idx="6">
                  <c:v>3.4129692832764507</c:v>
                </c:pt>
                <c:pt idx="7">
                  <c:v>2.7303754266211606</c:v>
                </c:pt>
                <c:pt idx="8">
                  <c:v>2.0477815699658701</c:v>
                </c:pt>
                <c:pt idx="9">
                  <c:v>1.7064846416382253</c:v>
                </c:pt>
                <c:pt idx="10">
                  <c:v>1.7064846416382253</c:v>
                </c:pt>
                <c:pt idx="11">
                  <c:v>1.7064846416382253</c:v>
                </c:pt>
                <c:pt idx="12">
                  <c:v>1.3651877133105803</c:v>
                </c:pt>
                <c:pt idx="13">
                  <c:v>1.0238907849829351</c:v>
                </c:pt>
                <c:pt idx="14">
                  <c:v>0.34129692832764508</c:v>
                </c:pt>
                <c:pt idx="15">
                  <c:v>0.34129692832764508</c:v>
                </c:pt>
                <c:pt idx="16">
                  <c:v>0.34129692832764508</c:v>
                </c:pt>
              </c:numCache>
            </c:numRef>
          </c:val>
          <c:extLst>
            <c:ext xmlns:c16="http://schemas.microsoft.com/office/drawing/2014/chart" uri="{C3380CC4-5D6E-409C-BE32-E72D297353CC}">
              <c16:uniqueId val="{00000003-EAE3-44CC-8901-A902E5EE23C8}"/>
            </c:ext>
          </c:extLst>
        </c:ser>
        <c:dLbls>
          <c:showLegendKey val="0"/>
          <c:showVal val="0"/>
          <c:showCatName val="0"/>
          <c:showSerName val="0"/>
          <c:showPercent val="0"/>
          <c:showBubbleSize val="0"/>
        </c:dLbls>
        <c:gapWidth val="432"/>
        <c:overlap val="-27"/>
        <c:axId val="139029463"/>
        <c:axId val="162247560"/>
      </c:barChart>
      <c:catAx>
        <c:axId val="139029463"/>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en-US"/>
                  <a:t>Study design</a:t>
                </a:r>
              </a:p>
            </c:rich>
          </c:tx>
          <c:overlay val="0"/>
          <c:spPr>
            <a:noFill/>
            <a:ln>
              <a:noFill/>
            </a:ln>
            <a:effectLst/>
          </c:spPr>
          <c:txPr>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rgbClr val="000000"/>
            </a:solidFill>
            <a:prstDash val="solid"/>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62247560"/>
        <c:crosses val="autoZero"/>
        <c:auto val="1"/>
        <c:lblAlgn val="ctr"/>
        <c:lblOffset val="100"/>
        <c:noMultiLvlLbl val="0"/>
      </c:catAx>
      <c:valAx>
        <c:axId val="16224756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en-US"/>
                  <a:t>Number of studies</a:t>
                </a:r>
              </a:p>
            </c:rich>
          </c:tx>
          <c:overlay val="0"/>
          <c:spPr>
            <a:noFill/>
            <a:ln>
              <a:noFill/>
            </a:ln>
            <a:effectLst/>
          </c:spPr>
          <c:txPr>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9029463"/>
        <c:crosses val="autoZero"/>
        <c:crossBetween val="between"/>
        <c:minorUnit val="1"/>
      </c:valAx>
      <c:dTable>
        <c:showHorzBorder val="1"/>
        <c:showVertBorder val="1"/>
        <c:showOutline val="1"/>
        <c:showKeys val="1"/>
        <c:spPr>
          <a:noFill/>
          <a:ln w="9525" cap="flat" cmpd="sng" algn="ctr">
            <a:solidFill>
              <a:srgbClr val="9F9F9F"/>
            </a:solidFill>
            <a:prstDash val="solid"/>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US"/>
              <a:t>Study distribution by year</a:t>
            </a:r>
          </a:p>
        </c:rich>
      </c:tx>
      <c:overlay val="0"/>
      <c:spPr>
        <a:noFill/>
        <a:ln>
          <a:solidFill>
            <a:srgbClr val="000000"/>
          </a:solidFill>
          <a:prstDash val="solid"/>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v/>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C540-4FA8-89B6-E934B5B6FC71}"/>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C540-4FA8-89B6-E934B5B6FC71}"/>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C540-4FA8-89B6-E934B5B6FC71}"/>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bestFit"/>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Sheet3!$F$10:$H$10</c:f>
              <c:numCache>
                <c:formatCode>General</c:formatCode>
                <c:ptCount val="3"/>
                <c:pt idx="0">
                  <c:v>16.723549488054605</c:v>
                </c:pt>
                <c:pt idx="1">
                  <c:v>64.50511945392492</c:v>
                </c:pt>
                <c:pt idx="2">
                  <c:v>18.771331058020476</c:v>
                </c:pt>
              </c:numCache>
            </c:numRef>
          </c:val>
          <c:extLst>
            <c:ext xmlns:c16="http://schemas.microsoft.com/office/drawing/2014/chart" uri="{C3380CC4-5D6E-409C-BE32-E72D297353CC}">
              <c16:uniqueId val="{00000001-C4FC-482F-96B4-5AB08A612D1F}"/>
            </c:ext>
          </c:extLst>
        </c:ser>
        <c:ser>
          <c:idx val="1"/>
          <c:order val="1"/>
          <c:tx>
            <c:strRef>
              <c:f>Sheet3!$E$11</c:f>
              <c:strCache>
                <c:ptCount val="1"/>
                <c:pt idx="0">
                  <c:v>Count</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7-C540-4FA8-89B6-E934B5B6FC71}"/>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9-C540-4FA8-89B6-E934B5B6FC71}"/>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B-C540-4FA8-89B6-E934B5B6FC71}"/>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Sheet3!$F$11:$H$11</c:f>
              <c:numCache>
                <c:formatCode>General</c:formatCode>
                <c:ptCount val="3"/>
                <c:pt idx="0">
                  <c:v>49</c:v>
                </c:pt>
                <c:pt idx="1">
                  <c:v>189</c:v>
                </c:pt>
                <c:pt idx="2">
                  <c:v>55</c:v>
                </c:pt>
              </c:numCache>
            </c:numRef>
          </c:val>
          <c:extLst>
            <c:ext xmlns:c16="http://schemas.microsoft.com/office/drawing/2014/chart" uri="{C3380CC4-5D6E-409C-BE32-E72D297353CC}">
              <c16:uniqueId val="{00000003-C4FC-482F-96B4-5AB08A612D1F}"/>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US"/>
              <a:t>Distribution of studies by country</a:t>
            </a:r>
          </a:p>
        </c:rich>
      </c:tx>
      <c:overlay val="0"/>
      <c:spPr>
        <a:noFill/>
        <a:ln>
          <a:solidFill>
            <a:srgbClr val="000000"/>
          </a:solidFill>
          <a:prstDash val="solid"/>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Sheet3!$B$89</c:f>
              <c:strCache>
                <c:ptCount val="1"/>
                <c:pt idx="0">
                  <c:v>COUNT</c:v>
                </c:pt>
              </c:strCache>
            </c:strRef>
          </c:tx>
          <c:spPr>
            <a:solidFill>
              <a:schemeClr val="accent1"/>
            </a:solidFill>
            <a:ln>
              <a:noFill/>
            </a:ln>
            <a:effectLst/>
          </c:spPr>
          <c:invertIfNegative val="0"/>
          <c:cat>
            <c:strRef>
              <c:f>Sheet3!$A$90:$A$140</c:f>
              <c:strCache>
                <c:ptCount val="51"/>
                <c:pt idx="0">
                  <c:v>USA</c:v>
                </c:pt>
                <c:pt idx="1">
                  <c:v>India </c:v>
                </c:pt>
                <c:pt idx="2">
                  <c:v>other</c:v>
                </c:pt>
                <c:pt idx="3">
                  <c:v>China </c:v>
                </c:pt>
                <c:pt idx="4">
                  <c:v>Australia </c:v>
                </c:pt>
                <c:pt idx="5">
                  <c:v>RSA</c:v>
                </c:pt>
                <c:pt idx="6">
                  <c:v>Canada </c:v>
                </c:pt>
                <c:pt idx="7">
                  <c:v>Brazil </c:v>
                </c:pt>
                <c:pt idx="8">
                  <c:v>UK </c:v>
                </c:pt>
                <c:pt idx="9">
                  <c:v>Bangladesh </c:v>
                </c:pt>
                <c:pt idx="10">
                  <c:v>Ethiopia </c:v>
                </c:pt>
                <c:pt idx="11">
                  <c:v>Germany </c:v>
                </c:pt>
                <c:pt idx="12">
                  <c:v>Pakistan </c:v>
                </c:pt>
                <c:pt idx="13">
                  <c:v>Japan </c:v>
                </c:pt>
                <c:pt idx="14">
                  <c:v>Vietnam </c:v>
                </c:pt>
                <c:pt idx="15">
                  <c:v>Thailand </c:v>
                </c:pt>
                <c:pt idx="16">
                  <c:v>Malawi </c:v>
                </c:pt>
                <c:pt idx="17">
                  <c:v>South Korea </c:v>
                </c:pt>
                <c:pt idx="18">
                  <c:v>Nigeria </c:v>
                </c:pt>
                <c:pt idx="19">
                  <c:v>Uganda </c:v>
                </c:pt>
                <c:pt idx="20">
                  <c:v>Spain </c:v>
                </c:pt>
                <c:pt idx="21">
                  <c:v>Republic of Ireland </c:v>
                </c:pt>
                <c:pt idx="22">
                  <c:v>Peru </c:v>
                </c:pt>
                <c:pt idx="23">
                  <c:v>Lebanon </c:v>
                </c:pt>
                <c:pt idx="24">
                  <c:v>Ghana </c:v>
                </c:pt>
                <c:pt idx="25">
                  <c:v>Egypt </c:v>
                </c:pt>
                <c:pt idx="26">
                  <c:v>El Salvador </c:v>
                </c:pt>
                <c:pt idx="27">
                  <c:v>Ecuador </c:v>
                </c:pt>
                <c:pt idx="28">
                  <c:v>Zimbabwe </c:v>
                </c:pt>
                <c:pt idx="29">
                  <c:v>Ukraine </c:v>
                </c:pt>
                <c:pt idx="30">
                  <c:v>Sudan </c:v>
                </c:pt>
                <c:pt idx="31">
                  <c:v>Sierra Leone </c:v>
                </c:pt>
                <c:pt idx="32">
                  <c:v>Romania </c:v>
                </c:pt>
                <c:pt idx="33">
                  <c:v>Philippines </c:v>
                </c:pt>
                <c:pt idx="34">
                  <c:v>Norway </c:v>
                </c:pt>
                <c:pt idx="35">
                  <c:v>New Zealand </c:v>
                </c:pt>
                <c:pt idx="36">
                  <c:v>Myanmar </c:v>
                </c:pt>
                <c:pt idx="37">
                  <c:v>Mexico </c:v>
                </c:pt>
                <c:pt idx="38">
                  <c:v>Malaysia </c:v>
                </c:pt>
                <c:pt idx="39">
                  <c:v>Madagascar </c:v>
                </c:pt>
                <c:pt idx="40">
                  <c:v>Kenya </c:v>
                </c:pt>
                <c:pt idx="41">
                  <c:v>Jordan </c:v>
                </c:pt>
                <c:pt idx="42">
                  <c:v>Italy </c:v>
                </c:pt>
                <c:pt idx="43">
                  <c:v>Iran </c:v>
                </c:pt>
                <c:pt idx="44">
                  <c:v>Indonesia </c:v>
                </c:pt>
                <c:pt idx="45">
                  <c:v>Greece </c:v>
                </c:pt>
                <c:pt idx="46">
                  <c:v>Finland </c:v>
                </c:pt>
                <c:pt idx="47">
                  <c:v>Colombia </c:v>
                </c:pt>
                <c:pt idx="48">
                  <c:v>Chile </c:v>
                </c:pt>
                <c:pt idx="49">
                  <c:v>Cambodia </c:v>
                </c:pt>
                <c:pt idx="50">
                  <c:v>Benin </c:v>
                </c:pt>
              </c:strCache>
            </c:strRef>
          </c:cat>
          <c:val>
            <c:numRef>
              <c:f>Sheet3!$B$90:$B$140</c:f>
              <c:numCache>
                <c:formatCode>General</c:formatCode>
                <c:ptCount val="51"/>
                <c:pt idx="0">
                  <c:v>105</c:v>
                </c:pt>
                <c:pt idx="1">
                  <c:v>25</c:v>
                </c:pt>
                <c:pt idx="2">
                  <c:v>20</c:v>
                </c:pt>
                <c:pt idx="3">
                  <c:v>18</c:v>
                </c:pt>
                <c:pt idx="4">
                  <c:v>16</c:v>
                </c:pt>
                <c:pt idx="5">
                  <c:v>9</c:v>
                </c:pt>
                <c:pt idx="6">
                  <c:v>10</c:v>
                </c:pt>
                <c:pt idx="7">
                  <c:v>7</c:v>
                </c:pt>
                <c:pt idx="8">
                  <c:v>6</c:v>
                </c:pt>
                <c:pt idx="9">
                  <c:v>5</c:v>
                </c:pt>
                <c:pt idx="10">
                  <c:v>5</c:v>
                </c:pt>
                <c:pt idx="11">
                  <c:v>5</c:v>
                </c:pt>
                <c:pt idx="12">
                  <c:v>4</c:v>
                </c:pt>
                <c:pt idx="13">
                  <c:v>4</c:v>
                </c:pt>
                <c:pt idx="14">
                  <c:v>3</c:v>
                </c:pt>
                <c:pt idx="15">
                  <c:v>3</c:v>
                </c:pt>
                <c:pt idx="16">
                  <c:v>3</c:v>
                </c:pt>
                <c:pt idx="17">
                  <c:v>2</c:v>
                </c:pt>
                <c:pt idx="18">
                  <c:v>2</c:v>
                </c:pt>
                <c:pt idx="19">
                  <c:v>2</c:v>
                </c:pt>
                <c:pt idx="20">
                  <c:v>2</c:v>
                </c:pt>
                <c:pt idx="21">
                  <c:v>2</c:v>
                </c:pt>
                <c:pt idx="22">
                  <c:v>2</c:v>
                </c:pt>
                <c:pt idx="23">
                  <c:v>2</c:v>
                </c:pt>
                <c:pt idx="24">
                  <c:v>2</c:v>
                </c:pt>
                <c:pt idx="25">
                  <c:v>2</c:v>
                </c:pt>
                <c:pt idx="26">
                  <c:v>2</c:v>
                </c:pt>
                <c:pt idx="27">
                  <c:v>2</c:v>
                </c:pt>
                <c:pt idx="28">
                  <c:v>1</c:v>
                </c:pt>
                <c:pt idx="29">
                  <c:v>1</c:v>
                </c:pt>
                <c:pt idx="30">
                  <c:v>1</c:v>
                </c:pt>
                <c:pt idx="31">
                  <c:v>1</c:v>
                </c:pt>
                <c:pt idx="32">
                  <c:v>1</c:v>
                </c:pt>
                <c:pt idx="33">
                  <c:v>1</c:v>
                </c:pt>
                <c:pt idx="34">
                  <c:v>1</c:v>
                </c:pt>
                <c:pt idx="35">
                  <c:v>1</c:v>
                </c:pt>
                <c:pt idx="36">
                  <c:v>1</c:v>
                </c:pt>
                <c:pt idx="37">
                  <c:v>1</c:v>
                </c:pt>
                <c:pt idx="38">
                  <c:v>1</c:v>
                </c:pt>
                <c:pt idx="39">
                  <c:v>1</c:v>
                </c:pt>
                <c:pt idx="40">
                  <c:v>1</c:v>
                </c:pt>
                <c:pt idx="41">
                  <c:v>1</c:v>
                </c:pt>
                <c:pt idx="42">
                  <c:v>1</c:v>
                </c:pt>
                <c:pt idx="43">
                  <c:v>1</c:v>
                </c:pt>
                <c:pt idx="44">
                  <c:v>1</c:v>
                </c:pt>
                <c:pt idx="45">
                  <c:v>1</c:v>
                </c:pt>
                <c:pt idx="46">
                  <c:v>1</c:v>
                </c:pt>
                <c:pt idx="47">
                  <c:v>1</c:v>
                </c:pt>
                <c:pt idx="48">
                  <c:v>1</c:v>
                </c:pt>
                <c:pt idx="49">
                  <c:v>1</c:v>
                </c:pt>
                <c:pt idx="50">
                  <c:v>1</c:v>
                </c:pt>
              </c:numCache>
            </c:numRef>
          </c:val>
          <c:extLst>
            <c:ext xmlns:c16="http://schemas.microsoft.com/office/drawing/2014/chart" uri="{C3380CC4-5D6E-409C-BE32-E72D297353CC}">
              <c16:uniqueId val="{00000001-16A1-4759-98AA-89163EC0D104}"/>
            </c:ext>
          </c:extLst>
        </c:ser>
        <c:dLbls>
          <c:showLegendKey val="0"/>
          <c:showVal val="0"/>
          <c:showCatName val="0"/>
          <c:showSerName val="0"/>
          <c:showPercent val="0"/>
          <c:showBubbleSize val="0"/>
        </c:dLbls>
        <c:gapWidth val="219"/>
        <c:overlap val="-27"/>
        <c:axId val="797630839"/>
        <c:axId val="160168824"/>
      </c:barChart>
      <c:catAx>
        <c:axId val="797630839"/>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en-US"/>
                  <a:t>Country</a:t>
                </a:r>
              </a:p>
            </c:rich>
          </c:tx>
          <c:overlay val="0"/>
          <c:spPr>
            <a:noFill/>
            <a:ln>
              <a:solidFill>
                <a:srgbClr val="000000"/>
              </a:solidFill>
              <a:prstDash val="solid"/>
            </a:ln>
            <a:effectLst/>
          </c:spPr>
          <c:txPr>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60168824"/>
        <c:crosses val="autoZero"/>
        <c:auto val="1"/>
        <c:lblAlgn val="ctr"/>
        <c:lblOffset val="100"/>
        <c:noMultiLvlLbl val="0"/>
      </c:catAx>
      <c:valAx>
        <c:axId val="16016882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Number of studies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97630839"/>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US"/>
              <a:t>Study design distribution</a:t>
            </a:r>
          </a:p>
        </c:rich>
      </c:tx>
      <c:overlay val="0"/>
      <c:spPr>
        <a:noFill/>
        <a:ln>
          <a:solidFill>
            <a:srgbClr val="000000"/>
          </a:solidFill>
          <a:prstDash val="solid"/>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v>Count</c:v>
          </c:tx>
          <c:spPr>
            <a:solidFill>
              <a:schemeClr val="accent1"/>
            </a:solidFill>
            <a:ln>
              <a:noFill/>
            </a:ln>
            <a:effectLst/>
          </c:spPr>
          <c:invertIfNegative val="0"/>
          <c:cat>
            <c:strRef>
              <c:f>Sheet3!$A$152:$A$168</c:f>
              <c:strCache>
                <c:ptCount val="17"/>
                <c:pt idx="0">
                  <c:v>cross sectional </c:v>
                </c:pt>
                <c:pt idx="1">
                  <c:v>case report </c:v>
                </c:pt>
                <c:pt idx="2">
                  <c:v>qualitative study </c:v>
                </c:pt>
                <c:pt idx="3">
                  <c:v>mixed methods </c:v>
                </c:pt>
                <c:pt idx="4">
                  <c:v>data modeling </c:v>
                </c:pt>
                <c:pt idx="5">
                  <c:v>cohort </c:v>
                </c:pt>
                <c:pt idx="6">
                  <c:v>other review type</c:v>
                </c:pt>
                <c:pt idx="7">
                  <c:v>non-randomised experimental </c:v>
                </c:pt>
                <c:pt idx="8">
                  <c:v>geospatial analysis </c:v>
                </c:pt>
                <c:pt idx="9">
                  <c:v>case series </c:v>
                </c:pt>
                <c:pt idx="10">
                  <c:v>diagnostic test accuracy </c:v>
                </c:pt>
                <c:pt idx="11">
                  <c:v>policy, plan or guide</c:v>
                </c:pt>
                <c:pt idx="12">
                  <c:v>RCT</c:v>
                </c:pt>
                <c:pt idx="13">
                  <c:v>Systematic review</c:v>
                </c:pt>
                <c:pt idx="14">
                  <c:v>case control </c:v>
                </c:pt>
                <c:pt idx="15">
                  <c:v>ecological study </c:v>
                </c:pt>
                <c:pt idx="16">
                  <c:v>economic evaluation </c:v>
                </c:pt>
              </c:strCache>
            </c:strRef>
          </c:cat>
          <c:val>
            <c:numRef>
              <c:f>Sheet3!$B$152:$B$168</c:f>
              <c:numCache>
                <c:formatCode>General</c:formatCode>
                <c:ptCount val="17"/>
                <c:pt idx="0">
                  <c:v>91</c:v>
                </c:pt>
                <c:pt idx="1">
                  <c:v>51</c:v>
                </c:pt>
                <c:pt idx="2">
                  <c:v>46</c:v>
                </c:pt>
                <c:pt idx="3">
                  <c:v>25</c:v>
                </c:pt>
                <c:pt idx="4">
                  <c:v>16</c:v>
                </c:pt>
                <c:pt idx="5">
                  <c:v>15</c:v>
                </c:pt>
                <c:pt idx="6">
                  <c:v>10</c:v>
                </c:pt>
                <c:pt idx="7">
                  <c:v>8</c:v>
                </c:pt>
                <c:pt idx="8">
                  <c:v>6</c:v>
                </c:pt>
                <c:pt idx="9">
                  <c:v>5</c:v>
                </c:pt>
                <c:pt idx="10">
                  <c:v>5</c:v>
                </c:pt>
                <c:pt idx="11">
                  <c:v>5</c:v>
                </c:pt>
                <c:pt idx="12">
                  <c:v>4</c:v>
                </c:pt>
                <c:pt idx="13">
                  <c:v>3</c:v>
                </c:pt>
                <c:pt idx="14">
                  <c:v>1</c:v>
                </c:pt>
                <c:pt idx="15">
                  <c:v>1</c:v>
                </c:pt>
                <c:pt idx="16">
                  <c:v>1</c:v>
                </c:pt>
              </c:numCache>
            </c:numRef>
          </c:val>
          <c:extLst>
            <c:ext xmlns:c16="http://schemas.microsoft.com/office/drawing/2014/chart" uri="{C3380CC4-5D6E-409C-BE32-E72D297353CC}">
              <c16:uniqueId val="{00000001-9820-4005-810C-3EA66A9EB0A2}"/>
            </c:ext>
          </c:extLst>
        </c:ser>
        <c:dLbls>
          <c:showLegendKey val="0"/>
          <c:showVal val="0"/>
          <c:showCatName val="0"/>
          <c:showSerName val="0"/>
          <c:showPercent val="0"/>
          <c:showBubbleSize val="0"/>
        </c:dLbls>
        <c:gapWidth val="219"/>
        <c:overlap val="-27"/>
        <c:axId val="1416346792"/>
        <c:axId val="371044567"/>
      </c:barChart>
      <c:catAx>
        <c:axId val="1416346792"/>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en-US"/>
                  <a:t>Study design</a:t>
                </a:r>
              </a:p>
            </c:rich>
          </c:tx>
          <c:overlay val="0"/>
          <c:spPr>
            <a:noFill/>
            <a:ln>
              <a:noFill/>
            </a:ln>
            <a:effectLst/>
          </c:spPr>
          <c:txPr>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one"/>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1044567"/>
        <c:crosses val="autoZero"/>
        <c:auto val="1"/>
        <c:lblAlgn val="ctr"/>
        <c:lblOffset val="100"/>
        <c:noMultiLvlLbl val="0"/>
      </c:catAx>
      <c:valAx>
        <c:axId val="371044567"/>
        <c:scaling>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en-US"/>
                  <a:t>Number of studies</a:t>
                </a:r>
              </a:p>
            </c:rich>
          </c:tx>
          <c:overlay val="0"/>
          <c:spPr>
            <a:noFill/>
            <a:ln>
              <a:noFill/>
            </a:ln>
            <a:effectLst/>
          </c:spPr>
          <c:txPr>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16346792"/>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US"/>
              <a:t>Distribution of SPRP categories</a:t>
            </a:r>
          </a:p>
        </c:rich>
      </c:tx>
      <c:overlay val="0"/>
      <c:spPr>
        <a:solidFill>
          <a:srgbClr val="FFFFFF"/>
        </a:solidFill>
        <a:ln>
          <a:solidFill>
            <a:srgbClr val="000000"/>
          </a:solidFill>
          <a:prstDash val="solid"/>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v>Count</c:v>
          </c:tx>
          <c:spPr>
            <a:solidFill>
              <a:schemeClr val="accent1"/>
            </a:solidFill>
            <a:ln>
              <a:noFill/>
            </a:ln>
            <a:effectLst/>
          </c:spPr>
          <c:invertIfNegative val="0"/>
          <c:cat>
            <c:strRef>
              <c:f>Sheet3!$A$192:$A$204</c:f>
              <c:strCache>
                <c:ptCount val="13"/>
                <c:pt idx="0">
                  <c:v>Maintaining Essential Health Services</c:v>
                </c:pt>
                <c:pt idx="1">
                  <c:v>Surveillance </c:v>
                </c:pt>
                <c:pt idx="2">
                  <c:v>Coordination and Planning </c:v>
                </c:pt>
                <c:pt idx="3">
                  <c:v>Social Determinants of Health </c:v>
                </c:pt>
                <c:pt idx="4">
                  <c:v>Risk Communication </c:v>
                </c:pt>
                <c:pt idx="5">
                  <c:v>Vaccination </c:v>
                </c:pt>
                <c:pt idx="6">
                  <c:v>Human Resource Strategies </c:v>
                </c:pt>
                <c:pt idx="7">
                  <c:v>Laboratory and Diagnostics </c:v>
                </c:pt>
                <c:pt idx="8">
                  <c:v>Case Management </c:v>
                </c:pt>
                <c:pt idx="9">
                  <c:v>Infection Prevention and Control</c:v>
                </c:pt>
                <c:pt idx="10">
                  <c:v>Points of Entry </c:v>
                </c:pt>
                <c:pt idx="11">
                  <c:v>Operational Support </c:v>
                </c:pt>
                <c:pt idx="12">
                  <c:v>OneHealth</c:v>
                </c:pt>
              </c:strCache>
            </c:strRef>
          </c:cat>
          <c:val>
            <c:numRef>
              <c:f>Sheet3!$B$192:$B$204</c:f>
              <c:numCache>
                <c:formatCode>General</c:formatCode>
                <c:ptCount val="13"/>
                <c:pt idx="0">
                  <c:v>63</c:v>
                </c:pt>
                <c:pt idx="1">
                  <c:v>62</c:v>
                </c:pt>
                <c:pt idx="2">
                  <c:v>36</c:v>
                </c:pt>
                <c:pt idx="3">
                  <c:v>29</c:v>
                </c:pt>
                <c:pt idx="4">
                  <c:v>22</c:v>
                </c:pt>
                <c:pt idx="5">
                  <c:v>18</c:v>
                </c:pt>
                <c:pt idx="6">
                  <c:v>18</c:v>
                </c:pt>
                <c:pt idx="7">
                  <c:v>16</c:v>
                </c:pt>
                <c:pt idx="8">
                  <c:v>14</c:v>
                </c:pt>
                <c:pt idx="9">
                  <c:v>7</c:v>
                </c:pt>
                <c:pt idx="10">
                  <c:v>3</c:v>
                </c:pt>
                <c:pt idx="11">
                  <c:v>3</c:v>
                </c:pt>
                <c:pt idx="12">
                  <c:v>2</c:v>
                </c:pt>
              </c:numCache>
            </c:numRef>
          </c:val>
          <c:extLst>
            <c:ext xmlns:c16="http://schemas.microsoft.com/office/drawing/2014/chart" uri="{C3380CC4-5D6E-409C-BE32-E72D297353CC}">
              <c16:uniqueId val="{00000001-84B1-4C61-8910-C6CF6CE7D49D}"/>
            </c:ext>
          </c:extLst>
        </c:ser>
        <c:dLbls>
          <c:showLegendKey val="0"/>
          <c:showVal val="0"/>
          <c:showCatName val="0"/>
          <c:showSerName val="0"/>
          <c:showPercent val="0"/>
          <c:showBubbleSize val="0"/>
        </c:dLbls>
        <c:gapWidth val="219"/>
        <c:overlap val="-27"/>
        <c:axId val="420387831"/>
        <c:axId val="111780791"/>
      </c:barChart>
      <c:catAx>
        <c:axId val="420387831"/>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en-US"/>
                  <a:t>SPRP category</a:t>
                </a:r>
              </a:p>
            </c:rich>
          </c:tx>
          <c:overlay val="0"/>
          <c:spPr>
            <a:noFill/>
            <a:ln>
              <a:noFill/>
            </a:ln>
            <a:effectLst/>
          </c:spPr>
          <c:txPr>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1780791"/>
        <c:crosses val="autoZero"/>
        <c:auto val="1"/>
        <c:lblAlgn val="ctr"/>
        <c:lblOffset val="100"/>
        <c:noMultiLvlLbl val="0"/>
      </c:catAx>
      <c:valAx>
        <c:axId val="111780791"/>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en-US"/>
                  <a:t>Number of studies</a:t>
                </a:r>
              </a:p>
            </c:rich>
          </c:tx>
          <c:overlay val="0"/>
          <c:spPr>
            <a:noFill/>
            <a:ln>
              <a:noFill/>
            </a:ln>
            <a:effectLst/>
          </c:spPr>
          <c:txPr>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420387831"/>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US"/>
              <a:t>Distribution of SPRP categories</a:t>
            </a:r>
          </a:p>
        </c:rich>
      </c:tx>
      <c:overlay val="0"/>
      <c:spPr>
        <a:noFill/>
        <a:ln>
          <a:solidFill>
            <a:srgbClr val="000000"/>
          </a:solidFill>
          <a:prstDash val="solid"/>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v>Count</c:v>
          </c:tx>
          <c:spPr>
            <a:solidFill>
              <a:schemeClr val="accent1"/>
            </a:solidFill>
            <a:ln>
              <a:noFill/>
            </a:ln>
            <a:effectLst/>
          </c:spPr>
          <c:invertIfNegative val="0"/>
          <c:cat>
            <c:strRef>
              <c:f>Sheet3!$A$192:$A$204</c:f>
              <c:strCache>
                <c:ptCount val="13"/>
                <c:pt idx="0">
                  <c:v>Maintaining Essential Health Services</c:v>
                </c:pt>
                <c:pt idx="1">
                  <c:v>Surveillance </c:v>
                </c:pt>
                <c:pt idx="2">
                  <c:v>Coordination and Planning </c:v>
                </c:pt>
                <c:pt idx="3">
                  <c:v>Social Determinants of Health </c:v>
                </c:pt>
                <c:pt idx="4">
                  <c:v>Risk Communication </c:v>
                </c:pt>
                <c:pt idx="5">
                  <c:v>Vaccination </c:v>
                </c:pt>
                <c:pt idx="6">
                  <c:v>Human Resource Strategies </c:v>
                </c:pt>
                <c:pt idx="7">
                  <c:v>Laboratory and Diagnostics </c:v>
                </c:pt>
                <c:pt idx="8">
                  <c:v>Case Management </c:v>
                </c:pt>
                <c:pt idx="9">
                  <c:v>Infection Prevention and Control</c:v>
                </c:pt>
                <c:pt idx="10">
                  <c:v>Points of Entry </c:v>
                </c:pt>
                <c:pt idx="11">
                  <c:v>Operational Support </c:v>
                </c:pt>
                <c:pt idx="12">
                  <c:v>OneHealth</c:v>
                </c:pt>
              </c:strCache>
            </c:strRef>
          </c:cat>
          <c:val>
            <c:numRef>
              <c:f>Sheet3!$B$192:$B$204</c:f>
              <c:numCache>
                <c:formatCode>General</c:formatCode>
                <c:ptCount val="13"/>
                <c:pt idx="0">
                  <c:v>63</c:v>
                </c:pt>
                <c:pt idx="1">
                  <c:v>62</c:v>
                </c:pt>
                <c:pt idx="2">
                  <c:v>36</c:v>
                </c:pt>
                <c:pt idx="3">
                  <c:v>29</c:v>
                </c:pt>
                <c:pt idx="4">
                  <c:v>22</c:v>
                </c:pt>
                <c:pt idx="5">
                  <c:v>18</c:v>
                </c:pt>
                <c:pt idx="6">
                  <c:v>18</c:v>
                </c:pt>
                <c:pt idx="7">
                  <c:v>16</c:v>
                </c:pt>
                <c:pt idx="8">
                  <c:v>14</c:v>
                </c:pt>
                <c:pt idx="9">
                  <c:v>7</c:v>
                </c:pt>
                <c:pt idx="10">
                  <c:v>3</c:v>
                </c:pt>
                <c:pt idx="11">
                  <c:v>3</c:v>
                </c:pt>
                <c:pt idx="12">
                  <c:v>2</c:v>
                </c:pt>
              </c:numCache>
            </c:numRef>
          </c:val>
          <c:extLst>
            <c:ext xmlns:c16="http://schemas.microsoft.com/office/drawing/2014/chart" uri="{C3380CC4-5D6E-409C-BE32-E72D297353CC}">
              <c16:uniqueId val="{00000001-43E0-4041-A441-D6AEBDEA3566}"/>
            </c:ext>
          </c:extLst>
        </c:ser>
        <c:ser>
          <c:idx val="1"/>
          <c:order val="1"/>
          <c:tx>
            <c:v>%</c:v>
          </c:tx>
          <c:spPr>
            <a:solidFill>
              <a:schemeClr val="accent2"/>
            </a:solidFill>
            <a:ln>
              <a:noFill/>
            </a:ln>
            <a:effectLst/>
          </c:spPr>
          <c:invertIfNegative val="0"/>
          <c:cat>
            <c:strRef>
              <c:f>Sheet3!$A$192:$A$204</c:f>
              <c:strCache>
                <c:ptCount val="13"/>
                <c:pt idx="0">
                  <c:v>Maintaining Essential Health Services</c:v>
                </c:pt>
                <c:pt idx="1">
                  <c:v>Surveillance </c:v>
                </c:pt>
                <c:pt idx="2">
                  <c:v>Coordination and Planning </c:v>
                </c:pt>
                <c:pt idx="3">
                  <c:v>Social Determinants of Health </c:v>
                </c:pt>
                <c:pt idx="4">
                  <c:v>Risk Communication </c:v>
                </c:pt>
                <c:pt idx="5">
                  <c:v>Vaccination </c:v>
                </c:pt>
                <c:pt idx="6">
                  <c:v>Human Resource Strategies </c:v>
                </c:pt>
                <c:pt idx="7">
                  <c:v>Laboratory and Diagnostics </c:v>
                </c:pt>
                <c:pt idx="8">
                  <c:v>Case Management </c:v>
                </c:pt>
                <c:pt idx="9">
                  <c:v>Infection Prevention and Control</c:v>
                </c:pt>
                <c:pt idx="10">
                  <c:v>Points of Entry </c:v>
                </c:pt>
                <c:pt idx="11">
                  <c:v>Operational Support </c:v>
                </c:pt>
                <c:pt idx="12">
                  <c:v>OneHealth</c:v>
                </c:pt>
              </c:strCache>
            </c:strRef>
          </c:cat>
          <c:val>
            <c:numRef>
              <c:f>Sheet3!$C$192:$C$204</c:f>
              <c:numCache>
                <c:formatCode>0.0</c:formatCode>
                <c:ptCount val="13"/>
                <c:pt idx="0">
                  <c:v>21.501706484641637</c:v>
                </c:pt>
                <c:pt idx="1">
                  <c:v>21.160409556313994</c:v>
                </c:pt>
                <c:pt idx="2">
                  <c:v>12.286689419795222</c:v>
                </c:pt>
                <c:pt idx="3">
                  <c:v>9.8976109215017072</c:v>
                </c:pt>
                <c:pt idx="4">
                  <c:v>7.5085324232081918</c:v>
                </c:pt>
                <c:pt idx="5">
                  <c:v>6.1433447098976108</c:v>
                </c:pt>
                <c:pt idx="6">
                  <c:v>6.1433447098976108</c:v>
                </c:pt>
                <c:pt idx="7">
                  <c:v>5.4607508532423212</c:v>
                </c:pt>
                <c:pt idx="8">
                  <c:v>4.7781569965870307</c:v>
                </c:pt>
                <c:pt idx="9">
                  <c:v>2.3890784982935154</c:v>
                </c:pt>
                <c:pt idx="10">
                  <c:v>1.0238907849829351</c:v>
                </c:pt>
                <c:pt idx="11">
                  <c:v>1.0238907849829351</c:v>
                </c:pt>
                <c:pt idx="12">
                  <c:v>0.68259385665529015</c:v>
                </c:pt>
              </c:numCache>
            </c:numRef>
          </c:val>
          <c:extLst>
            <c:ext xmlns:c16="http://schemas.microsoft.com/office/drawing/2014/chart" uri="{C3380CC4-5D6E-409C-BE32-E72D297353CC}">
              <c16:uniqueId val="{00000003-43E0-4041-A441-D6AEBDEA3566}"/>
            </c:ext>
          </c:extLst>
        </c:ser>
        <c:dLbls>
          <c:showLegendKey val="0"/>
          <c:showVal val="0"/>
          <c:showCatName val="0"/>
          <c:showSerName val="0"/>
          <c:showPercent val="0"/>
          <c:showBubbleSize val="0"/>
        </c:dLbls>
        <c:gapWidth val="308"/>
        <c:overlap val="-27"/>
        <c:axId val="1528121208"/>
        <c:axId val="527231223"/>
      </c:barChart>
      <c:catAx>
        <c:axId val="152812120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en-US"/>
                  <a:t>SPRP categories</a:t>
                </a:r>
              </a:p>
            </c:rich>
          </c:tx>
          <c:overlay val="0"/>
          <c:spPr>
            <a:noFill/>
            <a:ln>
              <a:noFill/>
            </a:ln>
            <a:effectLst/>
          </c:spPr>
          <c:txPr>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7231223"/>
        <c:crosses val="autoZero"/>
        <c:auto val="1"/>
        <c:lblAlgn val="ctr"/>
        <c:lblOffset val="100"/>
        <c:noMultiLvlLbl val="0"/>
      </c:catAx>
      <c:valAx>
        <c:axId val="527231223"/>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Number of studies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281212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Studies by WHO Region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v>Studies from WHO Region</c:v>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1509-41F2-9464-50F8765C8C6E}"/>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1509-41F2-9464-50F8765C8C6E}"/>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1509-41F2-9464-50F8765C8C6E}"/>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1509-41F2-9464-50F8765C8C6E}"/>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1509-41F2-9464-50F8765C8C6E}"/>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1509-41F2-9464-50F8765C8C6E}"/>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Sheet2!$A$39:$A$44</c:f>
              <c:strCache>
                <c:ptCount val="6"/>
                <c:pt idx="0">
                  <c:v>Western Pacific </c:v>
                </c:pt>
                <c:pt idx="1">
                  <c:v>South East Asian </c:v>
                </c:pt>
                <c:pt idx="2">
                  <c:v>Europe</c:v>
                </c:pt>
                <c:pt idx="3">
                  <c:v>Eastern Mediterranean </c:v>
                </c:pt>
                <c:pt idx="4">
                  <c:v>Americas</c:v>
                </c:pt>
                <c:pt idx="5">
                  <c:v>Africa </c:v>
                </c:pt>
              </c:strCache>
            </c:strRef>
          </c:cat>
          <c:val>
            <c:numRef>
              <c:f>Sheet2!$B$39:$B$44</c:f>
              <c:numCache>
                <c:formatCode>General</c:formatCode>
                <c:ptCount val="6"/>
                <c:pt idx="0">
                  <c:v>51</c:v>
                </c:pt>
                <c:pt idx="1">
                  <c:v>40</c:v>
                </c:pt>
                <c:pt idx="2">
                  <c:v>23</c:v>
                </c:pt>
                <c:pt idx="3">
                  <c:v>13</c:v>
                </c:pt>
                <c:pt idx="4">
                  <c:v>134</c:v>
                </c:pt>
                <c:pt idx="5">
                  <c:v>36</c:v>
                </c:pt>
              </c:numCache>
            </c:numRef>
          </c:val>
          <c:extLst>
            <c:ext xmlns:c16="http://schemas.microsoft.com/office/drawing/2014/chart" uri="{C3380CC4-5D6E-409C-BE32-E72D297353CC}">
              <c16:uniqueId val="{00000001-7DC2-41DD-AD44-1090725F4176}"/>
            </c:ext>
          </c:extLst>
        </c:ser>
        <c:ser>
          <c:idx val="1"/>
          <c:order val="1"/>
          <c:tx>
            <c:strRef>
              <c:f>Sheet2!$C$38</c:f>
              <c:strCache>
                <c:ptCount val="1"/>
                <c:pt idx="0">
                  <c:v>%</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D-1509-41F2-9464-50F8765C8C6E}"/>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F-1509-41F2-9464-50F8765C8C6E}"/>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11-1509-41F2-9464-50F8765C8C6E}"/>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3-1509-41F2-9464-50F8765C8C6E}"/>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15-1509-41F2-9464-50F8765C8C6E}"/>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17-1509-41F2-9464-50F8765C8C6E}"/>
              </c:ext>
            </c:extLst>
          </c:dPt>
          <c:cat>
            <c:strRef>
              <c:f>Sheet2!$A$39:$A$44</c:f>
              <c:strCache>
                <c:ptCount val="6"/>
                <c:pt idx="0">
                  <c:v>Western Pacific </c:v>
                </c:pt>
                <c:pt idx="1">
                  <c:v>South East Asian </c:v>
                </c:pt>
                <c:pt idx="2">
                  <c:v>Europe</c:v>
                </c:pt>
                <c:pt idx="3">
                  <c:v>Eastern Mediterranean </c:v>
                </c:pt>
                <c:pt idx="4">
                  <c:v>Americas</c:v>
                </c:pt>
                <c:pt idx="5">
                  <c:v>Africa </c:v>
                </c:pt>
              </c:strCache>
            </c:strRef>
          </c:cat>
          <c:val>
            <c:numRef>
              <c:f>Sheet2!$C$39:$C$44</c:f>
              <c:numCache>
                <c:formatCode>General</c:formatCode>
                <c:ptCount val="6"/>
                <c:pt idx="0">
                  <c:v>17.171717171717169</c:v>
                </c:pt>
                <c:pt idx="1">
                  <c:v>13.468013468013467</c:v>
                </c:pt>
                <c:pt idx="2">
                  <c:v>7.7441077441077439</c:v>
                </c:pt>
                <c:pt idx="3">
                  <c:v>4.3771043771043772</c:v>
                </c:pt>
                <c:pt idx="4">
                  <c:v>45.117845117845121</c:v>
                </c:pt>
                <c:pt idx="5">
                  <c:v>12.121212121212121</c:v>
                </c:pt>
              </c:numCache>
            </c:numRef>
          </c:val>
          <c:extLst>
            <c:ext xmlns:c16="http://schemas.microsoft.com/office/drawing/2014/chart" uri="{C3380CC4-5D6E-409C-BE32-E72D297353CC}">
              <c16:uniqueId val="{00000003-7DC2-41DD-AD44-1090725F4176}"/>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US"/>
              <a:t>Distribution of study population</a:t>
            </a:r>
          </a:p>
        </c:rich>
      </c:tx>
      <c:overlay val="0"/>
      <c:spPr>
        <a:noFill/>
        <a:ln>
          <a:solidFill>
            <a:srgbClr val="000000"/>
          </a:solidFill>
          <a:prstDash val="solid"/>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v>Count</c:v>
          </c:tx>
          <c:spPr>
            <a:solidFill>
              <a:schemeClr val="accent1"/>
            </a:solidFill>
            <a:ln>
              <a:noFill/>
            </a:ln>
            <a:effectLst/>
          </c:spPr>
          <c:invertIfNegative val="0"/>
          <c:cat>
            <c:strRef>
              <c:f>Sheet3!$B$220:$B$226</c:f>
              <c:strCache>
                <c:ptCount val="7"/>
                <c:pt idx="0">
                  <c:v>Communities </c:v>
                </c:pt>
                <c:pt idx="1">
                  <c:v>patients or health care users</c:v>
                </c:pt>
                <c:pt idx="2">
                  <c:v>Healthcare workers formal</c:v>
                </c:pt>
                <c:pt idx="3">
                  <c:v>multiple groups</c:v>
                </c:pt>
                <c:pt idx="4">
                  <c:v>policy/decision makers</c:v>
                </c:pt>
                <c:pt idx="5">
                  <c:v>Other</c:v>
                </c:pt>
                <c:pt idx="6">
                  <c:v>informal health care workers </c:v>
                </c:pt>
              </c:strCache>
            </c:strRef>
          </c:cat>
          <c:val>
            <c:numRef>
              <c:f>Sheet3!$C$220:$C$226</c:f>
              <c:numCache>
                <c:formatCode>General</c:formatCode>
                <c:ptCount val="7"/>
                <c:pt idx="0">
                  <c:v>126</c:v>
                </c:pt>
                <c:pt idx="1">
                  <c:v>92</c:v>
                </c:pt>
                <c:pt idx="2">
                  <c:v>41</c:v>
                </c:pt>
                <c:pt idx="3">
                  <c:v>13</c:v>
                </c:pt>
                <c:pt idx="4">
                  <c:v>10</c:v>
                </c:pt>
                <c:pt idx="5">
                  <c:v>8</c:v>
                </c:pt>
                <c:pt idx="6">
                  <c:v>3</c:v>
                </c:pt>
              </c:numCache>
            </c:numRef>
          </c:val>
          <c:extLst>
            <c:ext xmlns:c16="http://schemas.microsoft.com/office/drawing/2014/chart" uri="{C3380CC4-5D6E-409C-BE32-E72D297353CC}">
              <c16:uniqueId val="{00000001-9CC3-4D41-B8BE-3B20C32AF9EE}"/>
            </c:ext>
          </c:extLst>
        </c:ser>
        <c:dLbls>
          <c:showLegendKey val="0"/>
          <c:showVal val="0"/>
          <c:showCatName val="0"/>
          <c:showSerName val="0"/>
          <c:showPercent val="0"/>
          <c:showBubbleSize val="0"/>
        </c:dLbls>
        <c:gapWidth val="127"/>
        <c:overlap val="-27"/>
        <c:axId val="731223880"/>
        <c:axId val="1037412696"/>
      </c:barChart>
      <c:catAx>
        <c:axId val="731223880"/>
        <c:scaling>
          <c:orientation val="minMax"/>
        </c:scaling>
        <c:delete val="0"/>
        <c:axPos val="b"/>
        <c:title>
          <c:tx>
            <c:rich>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en-US"/>
                  <a:t>Study population groups</a:t>
                </a:r>
              </a:p>
            </c:rich>
          </c:tx>
          <c:overlay val="0"/>
          <c:spPr>
            <a:noFill/>
            <a:ln>
              <a:noFill/>
            </a:ln>
            <a:effectLst/>
          </c:spPr>
          <c:txPr>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37412696"/>
        <c:crosses val="autoZero"/>
        <c:auto val="1"/>
        <c:lblAlgn val="ctr"/>
        <c:lblOffset val="100"/>
        <c:noMultiLvlLbl val="0"/>
      </c:catAx>
      <c:valAx>
        <c:axId val="1037412696"/>
        <c:scaling>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en-US"/>
                  <a:t>Number of studies</a:t>
                </a:r>
              </a:p>
            </c:rich>
          </c:tx>
          <c:overlay val="0"/>
          <c:spPr>
            <a:noFill/>
            <a:ln>
              <a:noFill/>
            </a:ln>
            <a:effectLst/>
          </c:spPr>
          <c:txPr>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312238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US"/>
              <a:t>Distribution of study population</a:t>
            </a:r>
          </a:p>
        </c:rich>
      </c:tx>
      <c:overlay val="0"/>
      <c:spPr>
        <a:noFill/>
        <a:ln>
          <a:solidFill>
            <a:srgbClr val="000000"/>
          </a:solidFill>
          <a:prstDash val="solid"/>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v>Count</c:v>
          </c:tx>
          <c:spPr>
            <a:solidFill>
              <a:schemeClr val="accent1"/>
            </a:solidFill>
            <a:ln>
              <a:noFill/>
            </a:ln>
            <a:effectLst/>
          </c:spPr>
          <c:invertIfNegative val="0"/>
          <c:cat>
            <c:strRef>
              <c:f>Sheet3!$B$220:$B$226</c:f>
              <c:strCache>
                <c:ptCount val="7"/>
                <c:pt idx="0">
                  <c:v>Communities </c:v>
                </c:pt>
                <c:pt idx="1">
                  <c:v>patients or health care users</c:v>
                </c:pt>
                <c:pt idx="2">
                  <c:v>Healthcare workers formal</c:v>
                </c:pt>
                <c:pt idx="3">
                  <c:v>multiple groups</c:v>
                </c:pt>
                <c:pt idx="4">
                  <c:v>policy/decision makers</c:v>
                </c:pt>
                <c:pt idx="5">
                  <c:v>Other</c:v>
                </c:pt>
                <c:pt idx="6">
                  <c:v>informal health care workers </c:v>
                </c:pt>
              </c:strCache>
            </c:strRef>
          </c:cat>
          <c:val>
            <c:numRef>
              <c:f>Sheet3!$C$220:$C$226</c:f>
              <c:numCache>
                <c:formatCode>General</c:formatCode>
                <c:ptCount val="7"/>
                <c:pt idx="0">
                  <c:v>126</c:v>
                </c:pt>
                <c:pt idx="1">
                  <c:v>92</c:v>
                </c:pt>
                <c:pt idx="2">
                  <c:v>41</c:v>
                </c:pt>
                <c:pt idx="3">
                  <c:v>13</c:v>
                </c:pt>
                <c:pt idx="4">
                  <c:v>10</c:v>
                </c:pt>
                <c:pt idx="5">
                  <c:v>8</c:v>
                </c:pt>
                <c:pt idx="6">
                  <c:v>3</c:v>
                </c:pt>
              </c:numCache>
            </c:numRef>
          </c:val>
          <c:extLst>
            <c:ext xmlns:c16="http://schemas.microsoft.com/office/drawing/2014/chart" uri="{C3380CC4-5D6E-409C-BE32-E72D297353CC}">
              <c16:uniqueId val="{00000001-3912-43D4-A7E9-B43EF7484F9B}"/>
            </c:ext>
          </c:extLst>
        </c:ser>
        <c:ser>
          <c:idx val="1"/>
          <c:order val="1"/>
          <c:tx>
            <c:v>%</c:v>
          </c:tx>
          <c:spPr>
            <a:solidFill>
              <a:schemeClr val="accent2"/>
            </a:solidFill>
            <a:ln>
              <a:noFill/>
            </a:ln>
            <a:effectLst/>
          </c:spPr>
          <c:invertIfNegative val="0"/>
          <c:cat>
            <c:strRef>
              <c:f>Sheet3!$B$220:$B$226</c:f>
              <c:strCache>
                <c:ptCount val="7"/>
                <c:pt idx="0">
                  <c:v>Communities </c:v>
                </c:pt>
                <c:pt idx="1">
                  <c:v>patients or health care users</c:v>
                </c:pt>
                <c:pt idx="2">
                  <c:v>Healthcare workers formal</c:v>
                </c:pt>
                <c:pt idx="3">
                  <c:v>multiple groups</c:v>
                </c:pt>
                <c:pt idx="4">
                  <c:v>policy/decision makers</c:v>
                </c:pt>
                <c:pt idx="5">
                  <c:v>Other</c:v>
                </c:pt>
                <c:pt idx="6">
                  <c:v>informal health care workers </c:v>
                </c:pt>
              </c:strCache>
            </c:strRef>
          </c:cat>
          <c:val>
            <c:numRef>
              <c:f>Sheet3!$D$220:$D$226</c:f>
              <c:numCache>
                <c:formatCode>0.00</c:formatCode>
                <c:ptCount val="7"/>
                <c:pt idx="0">
                  <c:v>43.003412969283275</c:v>
                </c:pt>
                <c:pt idx="1">
                  <c:v>31.399317406143346</c:v>
                </c:pt>
                <c:pt idx="2">
                  <c:v>13.993174061433447</c:v>
                </c:pt>
                <c:pt idx="3">
                  <c:v>4.4368600682593859</c:v>
                </c:pt>
                <c:pt idx="4">
                  <c:v>3.4129692832764507</c:v>
                </c:pt>
                <c:pt idx="5">
                  <c:v>2.7303754266211606</c:v>
                </c:pt>
                <c:pt idx="6">
                  <c:v>1.0238907849829351</c:v>
                </c:pt>
              </c:numCache>
            </c:numRef>
          </c:val>
          <c:extLst>
            <c:ext xmlns:c16="http://schemas.microsoft.com/office/drawing/2014/chart" uri="{C3380CC4-5D6E-409C-BE32-E72D297353CC}">
              <c16:uniqueId val="{00000003-3912-43D4-A7E9-B43EF7484F9B}"/>
            </c:ext>
          </c:extLst>
        </c:ser>
        <c:dLbls>
          <c:showLegendKey val="0"/>
          <c:showVal val="0"/>
          <c:showCatName val="0"/>
          <c:showSerName val="0"/>
          <c:showPercent val="0"/>
          <c:showBubbleSize val="0"/>
        </c:dLbls>
        <c:gapWidth val="462"/>
        <c:overlap val="-27"/>
        <c:axId val="1086833880"/>
        <c:axId val="377244231"/>
      </c:barChart>
      <c:catAx>
        <c:axId val="108683388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en-US"/>
                  <a:t>Study population groups</a:t>
                </a:r>
              </a:p>
            </c:rich>
          </c:tx>
          <c:overlay val="0"/>
          <c:spPr>
            <a:noFill/>
            <a:ln>
              <a:noFill/>
            </a:ln>
            <a:effectLst/>
          </c:spPr>
          <c:txPr>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7244231"/>
        <c:crosses val="autoZero"/>
        <c:auto val="1"/>
        <c:lblAlgn val="ctr"/>
        <c:lblOffset val="100"/>
        <c:noMultiLvlLbl val="0"/>
      </c:catAx>
      <c:valAx>
        <c:axId val="377244231"/>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en-US"/>
                  <a:t>Number of studies</a:t>
                </a:r>
              </a:p>
            </c:rich>
          </c:tx>
          <c:overlay val="0"/>
          <c:spPr>
            <a:noFill/>
            <a:ln>
              <a:noFill/>
            </a:ln>
            <a:effectLst/>
          </c:spPr>
          <c:txPr>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868338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US"/>
              <a:t>Study distribution by risk group</a:t>
            </a:r>
          </a:p>
        </c:rich>
      </c:tx>
      <c:overlay val="0"/>
      <c:spPr>
        <a:noFill/>
        <a:ln>
          <a:solidFill>
            <a:srgbClr val="000000"/>
          </a:solidFill>
          <a:prstDash val="solid"/>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v>Count</c:v>
          </c:tx>
          <c:spPr>
            <a:solidFill>
              <a:schemeClr val="accent1"/>
            </a:solidFill>
            <a:ln>
              <a:noFill/>
            </a:ln>
            <a:effectLst/>
          </c:spPr>
          <c:invertIfNegative val="0"/>
          <c:cat>
            <c:strRef>
              <c:f>Sheet3!$A$256:$A$270</c:f>
              <c:strCache>
                <c:ptCount val="15"/>
                <c:pt idx="0">
                  <c:v>not specified </c:v>
                </c:pt>
                <c:pt idx="1">
                  <c:v>health care workers </c:v>
                </c:pt>
                <c:pt idx="2">
                  <c:v>indigenous communities or remote islander's </c:v>
                </c:pt>
                <c:pt idx="3">
                  <c:v>chronic disease patients </c:v>
                </c:pt>
                <c:pt idx="4">
                  <c:v>older people </c:v>
                </c:pt>
                <c:pt idx="5">
                  <c:v>farmers </c:v>
                </c:pt>
                <c:pt idx="6">
                  <c:v>women </c:v>
                </c:pt>
                <c:pt idx="7">
                  <c:v>children and adolescents </c:v>
                </c:pt>
                <c:pt idx="8">
                  <c:v>ethnic groups </c:v>
                </c:pt>
                <c:pt idx="9">
                  <c:v>other essential workers </c:v>
                </c:pt>
                <c:pt idx="10">
                  <c:v>US veterans </c:v>
                </c:pt>
                <c:pt idx="11">
                  <c:v>migrants or refugees </c:v>
                </c:pt>
                <c:pt idx="12">
                  <c:v>animals </c:v>
                </c:pt>
                <c:pt idx="13">
                  <c:v>multiple groups </c:v>
                </c:pt>
                <c:pt idx="14">
                  <c:v>prisoners </c:v>
                </c:pt>
              </c:strCache>
            </c:strRef>
          </c:cat>
          <c:val>
            <c:numRef>
              <c:f>Sheet3!$B$256:$B$270</c:f>
              <c:numCache>
                <c:formatCode>General</c:formatCode>
                <c:ptCount val="15"/>
                <c:pt idx="0">
                  <c:v>155</c:v>
                </c:pt>
                <c:pt idx="1">
                  <c:v>42</c:v>
                </c:pt>
                <c:pt idx="2">
                  <c:v>23</c:v>
                </c:pt>
                <c:pt idx="3">
                  <c:v>20</c:v>
                </c:pt>
                <c:pt idx="4">
                  <c:v>16</c:v>
                </c:pt>
                <c:pt idx="5">
                  <c:v>6</c:v>
                </c:pt>
                <c:pt idx="6">
                  <c:v>6</c:v>
                </c:pt>
                <c:pt idx="7">
                  <c:v>5</c:v>
                </c:pt>
                <c:pt idx="8">
                  <c:v>4</c:v>
                </c:pt>
                <c:pt idx="9">
                  <c:v>7</c:v>
                </c:pt>
                <c:pt idx="10">
                  <c:v>4</c:v>
                </c:pt>
                <c:pt idx="11">
                  <c:v>2</c:v>
                </c:pt>
                <c:pt idx="12">
                  <c:v>1</c:v>
                </c:pt>
                <c:pt idx="13">
                  <c:v>1</c:v>
                </c:pt>
                <c:pt idx="14">
                  <c:v>1</c:v>
                </c:pt>
              </c:numCache>
            </c:numRef>
          </c:val>
          <c:extLst>
            <c:ext xmlns:c16="http://schemas.microsoft.com/office/drawing/2014/chart" uri="{C3380CC4-5D6E-409C-BE32-E72D297353CC}">
              <c16:uniqueId val="{00000001-AEED-4FA3-873B-BE416D8F2DF3}"/>
            </c:ext>
          </c:extLst>
        </c:ser>
        <c:ser>
          <c:idx val="1"/>
          <c:order val="1"/>
          <c:tx>
            <c:v>%</c:v>
          </c:tx>
          <c:spPr>
            <a:solidFill>
              <a:schemeClr val="accent2"/>
            </a:solidFill>
            <a:ln>
              <a:noFill/>
            </a:ln>
            <a:effectLst/>
          </c:spPr>
          <c:invertIfNegative val="0"/>
          <c:cat>
            <c:strRef>
              <c:f>Sheet3!$A$256:$A$270</c:f>
              <c:strCache>
                <c:ptCount val="15"/>
                <c:pt idx="0">
                  <c:v>not specified </c:v>
                </c:pt>
                <c:pt idx="1">
                  <c:v>health care workers </c:v>
                </c:pt>
                <c:pt idx="2">
                  <c:v>indigenous communities or remote islander's </c:v>
                </c:pt>
                <c:pt idx="3">
                  <c:v>chronic disease patients </c:v>
                </c:pt>
                <c:pt idx="4">
                  <c:v>older people </c:v>
                </c:pt>
                <c:pt idx="5">
                  <c:v>farmers </c:v>
                </c:pt>
                <c:pt idx="6">
                  <c:v>women </c:v>
                </c:pt>
                <c:pt idx="7">
                  <c:v>children and adolescents </c:v>
                </c:pt>
                <c:pt idx="8">
                  <c:v>ethnic groups </c:v>
                </c:pt>
                <c:pt idx="9">
                  <c:v>other essential workers </c:v>
                </c:pt>
                <c:pt idx="10">
                  <c:v>US veterans </c:v>
                </c:pt>
                <c:pt idx="11">
                  <c:v>migrants or refugees </c:v>
                </c:pt>
                <c:pt idx="12">
                  <c:v>animals </c:v>
                </c:pt>
                <c:pt idx="13">
                  <c:v>multiple groups </c:v>
                </c:pt>
                <c:pt idx="14">
                  <c:v>prisoners </c:v>
                </c:pt>
              </c:strCache>
            </c:strRef>
          </c:cat>
          <c:val>
            <c:numRef>
              <c:f>Sheet3!$C$256:$C$270</c:f>
              <c:numCache>
                <c:formatCode>0.00</c:formatCode>
                <c:ptCount val="15"/>
                <c:pt idx="0">
                  <c:v>52.901023890784984</c:v>
                </c:pt>
                <c:pt idx="1">
                  <c:v>14.334470989761092</c:v>
                </c:pt>
                <c:pt idx="2">
                  <c:v>7.8498293515358366</c:v>
                </c:pt>
                <c:pt idx="3">
                  <c:v>6.8259385665529013</c:v>
                </c:pt>
                <c:pt idx="4">
                  <c:v>5.4607508532423212</c:v>
                </c:pt>
                <c:pt idx="5">
                  <c:v>2.0477815699658701</c:v>
                </c:pt>
                <c:pt idx="6">
                  <c:v>2.0477815699658701</c:v>
                </c:pt>
                <c:pt idx="7">
                  <c:v>1.7064846416382253</c:v>
                </c:pt>
                <c:pt idx="8">
                  <c:v>1.3651877133105803</c:v>
                </c:pt>
                <c:pt idx="9">
                  <c:v>2.3890784982935154</c:v>
                </c:pt>
                <c:pt idx="10">
                  <c:v>1.3651877133105803</c:v>
                </c:pt>
                <c:pt idx="11">
                  <c:v>0.68259385665529015</c:v>
                </c:pt>
                <c:pt idx="12">
                  <c:v>0.34129692832764508</c:v>
                </c:pt>
                <c:pt idx="13">
                  <c:v>0.34129692832764508</c:v>
                </c:pt>
                <c:pt idx="14">
                  <c:v>0.34129692832764508</c:v>
                </c:pt>
              </c:numCache>
            </c:numRef>
          </c:val>
          <c:extLst>
            <c:ext xmlns:c16="http://schemas.microsoft.com/office/drawing/2014/chart" uri="{C3380CC4-5D6E-409C-BE32-E72D297353CC}">
              <c16:uniqueId val="{00000003-AEED-4FA3-873B-BE416D8F2DF3}"/>
            </c:ext>
          </c:extLst>
        </c:ser>
        <c:dLbls>
          <c:showLegendKey val="0"/>
          <c:showVal val="0"/>
          <c:showCatName val="0"/>
          <c:showSerName val="0"/>
          <c:showPercent val="0"/>
          <c:showBubbleSize val="0"/>
        </c:dLbls>
        <c:gapWidth val="219"/>
        <c:overlap val="-27"/>
        <c:axId val="1931843144"/>
        <c:axId val="1070230392"/>
      </c:barChart>
      <c:catAx>
        <c:axId val="1931843144"/>
        <c:scaling>
          <c:orientation val="minMax"/>
        </c:scaling>
        <c:delete val="0"/>
        <c:axPos val="b"/>
        <c:title>
          <c:tx>
            <c:rich>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en-US"/>
                  <a:t>Risk group</a:t>
                </a:r>
              </a:p>
            </c:rich>
          </c:tx>
          <c:overlay val="0"/>
          <c:spPr>
            <a:noFill/>
            <a:ln>
              <a:noFill/>
            </a:ln>
            <a:effectLst/>
          </c:spPr>
          <c:txPr>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70230392"/>
        <c:crosses val="autoZero"/>
        <c:auto val="1"/>
        <c:lblAlgn val="ctr"/>
        <c:lblOffset val="100"/>
        <c:noMultiLvlLbl val="0"/>
      </c:catAx>
      <c:valAx>
        <c:axId val="10702303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en-US"/>
                  <a:t>Number of studies</a:t>
                </a:r>
              </a:p>
            </c:rich>
          </c:tx>
          <c:overlay val="0"/>
          <c:spPr>
            <a:noFill/>
            <a:ln>
              <a:noFill/>
            </a:ln>
            <a:effectLst/>
          </c:spPr>
          <c:txPr>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318431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US"/>
              <a:t>Study distribution by risk group</a:t>
            </a:r>
          </a:p>
        </c:rich>
      </c:tx>
      <c:overlay val="0"/>
      <c:spPr>
        <a:noFill/>
        <a:ln>
          <a:solidFill>
            <a:srgbClr val="000000"/>
          </a:solidFill>
          <a:prstDash val="solid"/>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v>Count</c:v>
          </c:tx>
          <c:spPr>
            <a:solidFill>
              <a:schemeClr val="accent1"/>
            </a:solidFill>
            <a:ln>
              <a:noFill/>
            </a:ln>
            <a:effectLst/>
          </c:spPr>
          <c:invertIfNegative val="0"/>
          <c:cat>
            <c:strRef>
              <c:f>Sheet3!$A$256:$A$270</c:f>
              <c:strCache>
                <c:ptCount val="15"/>
                <c:pt idx="0">
                  <c:v>not specified </c:v>
                </c:pt>
                <c:pt idx="1">
                  <c:v>health care workers </c:v>
                </c:pt>
                <c:pt idx="2">
                  <c:v>indigenous communities or remote islander's </c:v>
                </c:pt>
                <c:pt idx="3">
                  <c:v>chronic disease patients </c:v>
                </c:pt>
                <c:pt idx="4">
                  <c:v>older people </c:v>
                </c:pt>
                <c:pt idx="5">
                  <c:v>farmers </c:v>
                </c:pt>
                <c:pt idx="6">
                  <c:v>women </c:v>
                </c:pt>
                <c:pt idx="7">
                  <c:v>children and adolescents </c:v>
                </c:pt>
                <c:pt idx="8">
                  <c:v>ethnic groups </c:v>
                </c:pt>
                <c:pt idx="9">
                  <c:v>other essential workers </c:v>
                </c:pt>
                <c:pt idx="10">
                  <c:v>US veterans </c:v>
                </c:pt>
                <c:pt idx="11">
                  <c:v>migrants or refugees </c:v>
                </c:pt>
                <c:pt idx="12">
                  <c:v>animals </c:v>
                </c:pt>
                <c:pt idx="13">
                  <c:v>multiple groups </c:v>
                </c:pt>
                <c:pt idx="14">
                  <c:v>prisoners </c:v>
                </c:pt>
              </c:strCache>
            </c:strRef>
          </c:cat>
          <c:val>
            <c:numRef>
              <c:f>Sheet3!$B$256:$B$270</c:f>
              <c:numCache>
                <c:formatCode>General</c:formatCode>
                <c:ptCount val="15"/>
                <c:pt idx="0">
                  <c:v>155</c:v>
                </c:pt>
                <c:pt idx="1">
                  <c:v>42</c:v>
                </c:pt>
                <c:pt idx="2">
                  <c:v>23</c:v>
                </c:pt>
                <c:pt idx="3">
                  <c:v>20</c:v>
                </c:pt>
                <c:pt idx="4">
                  <c:v>16</c:v>
                </c:pt>
                <c:pt idx="5">
                  <c:v>6</c:v>
                </c:pt>
                <c:pt idx="6">
                  <c:v>6</c:v>
                </c:pt>
                <c:pt idx="7">
                  <c:v>5</c:v>
                </c:pt>
                <c:pt idx="8">
                  <c:v>4</c:v>
                </c:pt>
                <c:pt idx="9">
                  <c:v>7</c:v>
                </c:pt>
                <c:pt idx="10">
                  <c:v>4</c:v>
                </c:pt>
                <c:pt idx="11">
                  <c:v>2</c:v>
                </c:pt>
                <c:pt idx="12">
                  <c:v>1</c:v>
                </c:pt>
                <c:pt idx="13">
                  <c:v>1</c:v>
                </c:pt>
                <c:pt idx="14">
                  <c:v>1</c:v>
                </c:pt>
              </c:numCache>
            </c:numRef>
          </c:val>
          <c:extLst>
            <c:ext xmlns:c16="http://schemas.microsoft.com/office/drawing/2014/chart" uri="{C3380CC4-5D6E-409C-BE32-E72D297353CC}">
              <c16:uniqueId val="{00000001-1CD5-49A5-AD4F-0096EB65A15C}"/>
            </c:ext>
          </c:extLst>
        </c:ser>
        <c:dLbls>
          <c:showLegendKey val="0"/>
          <c:showVal val="0"/>
          <c:showCatName val="0"/>
          <c:showSerName val="0"/>
          <c:showPercent val="0"/>
          <c:showBubbleSize val="0"/>
        </c:dLbls>
        <c:gapWidth val="219"/>
        <c:overlap val="-27"/>
        <c:axId val="198113656"/>
        <c:axId val="744345208"/>
      </c:barChart>
      <c:catAx>
        <c:axId val="198113656"/>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en-US"/>
                  <a:t>Risk group</a:t>
                </a:r>
              </a:p>
            </c:rich>
          </c:tx>
          <c:overlay val="0"/>
          <c:spPr>
            <a:noFill/>
            <a:ln>
              <a:noFill/>
            </a:ln>
            <a:effectLst/>
          </c:spPr>
          <c:txPr>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44345208"/>
        <c:crosses val="autoZero"/>
        <c:auto val="1"/>
        <c:lblAlgn val="ctr"/>
        <c:lblOffset val="100"/>
        <c:noMultiLvlLbl val="0"/>
      </c:catAx>
      <c:valAx>
        <c:axId val="74434520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en-US"/>
                  <a:t>Number of studies</a:t>
                </a:r>
              </a:p>
            </c:rich>
          </c:tx>
          <c:overlay val="0"/>
          <c:spPr>
            <a:noFill/>
            <a:ln>
              <a:noFill/>
            </a:ln>
            <a:effectLst/>
          </c:spPr>
          <c:txPr>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81136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US"/>
              <a:t>Distribution by rural focus</a:t>
            </a:r>
          </a:p>
        </c:rich>
      </c:tx>
      <c:overlay val="0"/>
      <c:spPr>
        <a:noFill/>
        <a:ln>
          <a:solidFill>
            <a:srgbClr val="000000"/>
          </a:solidFill>
          <a:prstDash val="solid"/>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Sheet3!$A$276</c:f>
              <c:strCache>
                <c:ptCount val="1"/>
                <c:pt idx="0">
                  <c:v>Rural Only</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1C59-49A0-A810-19E402E328A6}"/>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1C59-49A0-A810-19E402E328A6}"/>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Sheet3!$B$275:$C$275</c:f>
              <c:strCache>
                <c:ptCount val="2"/>
                <c:pt idx="0">
                  <c:v>COUNT</c:v>
                </c:pt>
                <c:pt idx="1">
                  <c:v>%</c:v>
                </c:pt>
              </c:strCache>
            </c:strRef>
          </c:cat>
          <c:val>
            <c:numRef>
              <c:f>Sheet3!$B$276:$C$276</c:f>
              <c:numCache>
                <c:formatCode>0.00</c:formatCode>
                <c:ptCount val="2"/>
                <c:pt idx="0" formatCode="General">
                  <c:v>157</c:v>
                </c:pt>
                <c:pt idx="1">
                  <c:v>53.583617747440272</c:v>
                </c:pt>
              </c:numCache>
            </c:numRef>
          </c:val>
          <c:extLst>
            <c:ext xmlns:c16="http://schemas.microsoft.com/office/drawing/2014/chart" uri="{C3380CC4-5D6E-409C-BE32-E72D297353CC}">
              <c16:uniqueId val="{00000001-7ABC-4612-9627-52653C46D374}"/>
            </c:ext>
          </c:extLst>
        </c:ser>
        <c:ser>
          <c:idx val="1"/>
          <c:order val="1"/>
          <c:tx>
            <c:strRef>
              <c:f>Sheet3!$A$277</c:f>
              <c:strCache>
                <c:ptCount val="1"/>
                <c:pt idx="0">
                  <c:v>Rural sub-analysis</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5-1C59-49A0-A810-19E402E328A6}"/>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7-1C59-49A0-A810-19E402E328A6}"/>
              </c:ext>
            </c:extLst>
          </c:dPt>
          <c:cat>
            <c:strRef>
              <c:f>Sheet3!$B$275:$C$275</c:f>
              <c:strCache>
                <c:ptCount val="2"/>
                <c:pt idx="0">
                  <c:v>COUNT</c:v>
                </c:pt>
                <c:pt idx="1">
                  <c:v>%</c:v>
                </c:pt>
              </c:strCache>
            </c:strRef>
          </c:cat>
          <c:val>
            <c:numRef>
              <c:f>Sheet3!$B$277:$C$277</c:f>
              <c:numCache>
                <c:formatCode>0.00</c:formatCode>
                <c:ptCount val="2"/>
                <c:pt idx="0" formatCode="General">
                  <c:v>136</c:v>
                </c:pt>
                <c:pt idx="1">
                  <c:v>46.416382252559728</c:v>
                </c:pt>
              </c:numCache>
            </c:numRef>
          </c:val>
          <c:extLst>
            <c:ext xmlns:c16="http://schemas.microsoft.com/office/drawing/2014/chart" uri="{C3380CC4-5D6E-409C-BE32-E72D297353CC}">
              <c16:uniqueId val="{00000003-7ABC-4612-9627-52653C46D374}"/>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US"/>
              <a:t>Distribution by rural focus</a:t>
            </a:r>
          </a:p>
        </c:rich>
      </c:tx>
      <c:overlay val="0"/>
      <c:spPr>
        <a:noFill/>
        <a:ln>
          <a:solidFill>
            <a:srgbClr val="000000"/>
          </a:solidFill>
          <a:prstDash val="solid"/>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Sheet3!$A$276</c:f>
              <c:strCache>
                <c:ptCount val="1"/>
                <c:pt idx="0">
                  <c:v>Rural Only</c:v>
                </c:pt>
              </c:strCache>
            </c:strRef>
          </c:tx>
          <c:spPr>
            <a:solidFill>
              <a:schemeClr val="accent1"/>
            </a:solidFill>
            <a:ln>
              <a:noFill/>
            </a:ln>
            <a:effectLst/>
          </c:spPr>
          <c:invertIfNegative val="0"/>
          <c:cat>
            <c:strRef>
              <c:f>Sheet3!$B$275:$C$275</c:f>
              <c:strCache>
                <c:ptCount val="2"/>
                <c:pt idx="0">
                  <c:v>COUNT</c:v>
                </c:pt>
                <c:pt idx="1">
                  <c:v>%</c:v>
                </c:pt>
              </c:strCache>
            </c:strRef>
          </c:cat>
          <c:val>
            <c:numRef>
              <c:f>Sheet3!$B$276:$C$276</c:f>
              <c:numCache>
                <c:formatCode>0.00</c:formatCode>
                <c:ptCount val="2"/>
                <c:pt idx="0" formatCode="General">
                  <c:v>157</c:v>
                </c:pt>
                <c:pt idx="1">
                  <c:v>53.583617747440272</c:v>
                </c:pt>
              </c:numCache>
            </c:numRef>
          </c:val>
          <c:extLst>
            <c:ext xmlns:c16="http://schemas.microsoft.com/office/drawing/2014/chart" uri="{C3380CC4-5D6E-409C-BE32-E72D297353CC}">
              <c16:uniqueId val="{00000001-CFF8-4C43-A1A1-0E6936D589CC}"/>
            </c:ext>
          </c:extLst>
        </c:ser>
        <c:ser>
          <c:idx val="1"/>
          <c:order val="1"/>
          <c:tx>
            <c:strRef>
              <c:f>Sheet3!$A$277</c:f>
              <c:strCache>
                <c:ptCount val="1"/>
                <c:pt idx="0">
                  <c:v>Rural sub-analysis</c:v>
                </c:pt>
              </c:strCache>
            </c:strRef>
          </c:tx>
          <c:spPr>
            <a:solidFill>
              <a:schemeClr val="accent2"/>
            </a:solidFill>
            <a:ln>
              <a:noFill/>
            </a:ln>
            <a:effectLst/>
          </c:spPr>
          <c:invertIfNegative val="0"/>
          <c:cat>
            <c:strRef>
              <c:f>Sheet3!$B$275:$C$275</c:f>
              <c:strCache>
                <c:ptCount val="2"/>
                <c:pt idx="0">
                  <c:v>COUNT</c:v>
                </c:pt>
                <c:pt idx="1">
                  <c:v>%</c:v>
                </c:pt>
              </c:strCache>
            </c:strRef>
          </c:cat>
          <c:val>
            <c:numRef>
              <c:f>Sheet3!$B$277:$C$277</c:f>
              <c:numCache>
                <c:formatCode>0.00</c:formatCode>
                <c:ptCount val="2"/>
                <c:pt idx="0" formatCode="General">
                  <c:v>136</c:v>
                </c:pt>
                <c:pt idx="1">
                  <c:v>46.416382252559728</c:v>
                </c:pt>
              </c:numCache>
            </c:numRef>
          </c:val>
          <c:extLst>
            <c:ext xmlns:c16="http://schemas.microsoft.com/office/drawing/2014/chart" uri="{C3380CC4-5D6E-409C-BE32-E72D297353CC}">
              <c16:uniqueId val="{00000003-CFF8-4C43-A1A1-0E6936D589CC}"/>
            </c:ext>
          </c:extLst>
        </c:ser>
        <c:dLbls>
          <c:showLegendKey val="0"/>
          <c:showVal val="0"/>
          <c:showCatName val="0"/>
          <c:showSerName val="0"/>
          <c:showPercent val="0"/>
          <c:showBubbleSize val="0"/>
        </c:dLbls>
        <c:gapWidth val="219"/>
        <c:overlap val="-27"/>
        <c:axId val="1030418728"/>
        <c:axId val="928119815"/>
      </c:barChart>
      <c:catAx>
        <c:axId val="10304187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28119815"/>
        <c:crosses val="autoZero"/>
        <c:auto val="1"/>
        <c:lblAlgn val="ctr"/>
        <c:lblOffset val="100"/>
        <c:noMultiLvlLbl val="0"/>
      </c:catAx>
      <c:valAx>
        <c:axId val="928119815"/>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en-US"/>
                  <a:t>Number of studies</a:t>
                </a:r>
              </a:p>
            </c:rich>
          </c:tx>
          <c:overlay val="0"/>
          <c:spPr>
            <a:noFill/>
            <a:ln>
              <a:noFill/>
            </a:ln>
            <a:effectLst/>
          </c:spPr>
          <c:txPr>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3041872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v>Number of studies by World bank category</c:v>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0596-4CB9-B95A-AFA6560EF4E0}"/>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0596-4CB9-B95A-AFA6560EF4E0}"/>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0596-4CB9-B95A-AFA6560EF4E0}"/>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Sheet2!$A$62:$A$64</c:f>
              <c:strCache>
                <c:ptCount val="3"/>
                <c:pt idx="0">
                  <c:v>Middle income </c:v>
                </c:pt>
                <c:pt idx="1">
                  <c:v>Low income </c:v>
                </c:pt>
                <c:pt idx="2">
                  <c:v>High income </c:v>
                </c:pt>
              </c:strCache>
            </c:strRef>
          </c:cat>
          <c:val>
            <c:numRef>
              <c:f>Sheet2!$B$62:$B$64</c:f>
              <c:numCache>
                <c:formatCode>General</c:formatCode>
                <c:ptCount val="3"/>
                <c:pt idx="0">
                  <c:v>117</c:v>
                </c:pt>
                <c:pt idx="1">
                  <c:v>22</c:v>
                </c:pt>
                <c:pt idx="2">
                  <c:v>166</c:v>
                </c:pt>
              </c:numCache>
            </c:numRef>
          </c:val>
          <c:extLst>
            <c:ext xmlns:c16="http://schemas.microsoft.com/office/drawing/2014/chart" uri="{C3380CC4-5D6E-409C-BE32-E72D297353CC}">
              <c16:uniqueId val="{00000001-3832-4DEA-AF30-F35A55EA390D}"/>
            </c:ext>
          </c:extLst>
        </c:ser>
        <c:ser>
          <c:idx val="1"/>
          <c:order val="1"/>
          <c:tx>
            <c:strRef>
              <c:f>Sheet2!$C$61</c:f>
              <c:strCache>
                <c:ptCount val="1"/>
                <c:pt idx="0">
                  <c:v>%</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7-0596-4CB9-B95A-AFA6560EF4E0}"/>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9-0596-4CB9-B95A-AFA6560EF4E0}"/>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B-0596-4CB9-B95A-AFA6560EF4E0}"/>
              </c:ext>
            </c:extLst>
          </c:dPt>
          <c:cat>
            <c:strRef>
              <c:f>Sheet2!$A$62:$A$64</c:f>
              <c:strCache>
                <c:ptCount val="3"/>
                <c:pt idx="0">
                  <c:v>Middle income </c:v>
                </c:pt>
                <c:pt idx="1">
                  <c:v>Low income </c:v>
                </c:pt>
                <c:pt idx="2">
                  <c:v>High income </c:v>
                </c:pt>
              </c:strCache>
            </c:strRef>
          </c:cat>
          <c:val>
            <c:numRef>
              <c:f>Sheet2!$C$62:$C$64</c:f>
              <c:numCache>
                <c:formatCode>General</c:formatCode>
                <c:ptCount val="3"/>
                <c:pt idx="0">
                  <c:v>38.360655737704917</c:v>
                </c:pt>
                <c:pt idx="1">
                  <c:v>7.2131147540983616</c:v>
                </c:pt>
                <c:pt idx="2">
                  <c:v>54.42622950819672</c:v>
                </c:pt>
              </c:numCache>
            </c:numRef>
          </c:val>
          <c:extLst>
            <c:ext xmlns:c16="http://schemas.microsoft.com/office/drawing/2014/chart" uri="{C3380CC4-5D6E-409C-BE32-E72D297353CC}">
              <c16:uniqueId val="{00000003-3832-4DEA-AF30-F35A55EA390D}"/>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Study design distribution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v>Number of studie</c:v>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Sheet2!$A$89:$A$106</c:f>
              <c:strCache>
                <c:ptCount val="18"/>
                <c:pt idx="0">
                  <c:v>case control </c:v>
                </c:pt>
                <c:pt idx="1">
                  <c:v>case report </c:v>
                </c:pt>
                <c:pt idx="2">
                  <c:v>case series </c:v>
                </c:pt>
                <c:pt idx="3">
                  <c:v>cohort </c:v>
                </c:pt>
                <c:pt idx="4">
                  <c:v>cross sectional </c:v>
                </c:pt>
                <c:pt idx="5">
                  <c:v>data modeling </c:v>
                </c:pt>
                <c:pt idx="6">
                  <c:v>diagnostic test accuracy </c:v>
                </c:pt>
                <c:pt idx="7">
                  <c:v>economic evaluation </c:v>
                </c:pt>
                <c:pt idx="8">
                  <c:v>ecological study </c:v>
                </c:pt>
                <c:pt idx="9">
                  <c:v>geospatial analysis </c:v>
                </c:pt>
                <c:pt idx="10">
                  <c:v>mixed methods </c:v>
                </c:pt>
                <c:pt idx="11">
                  <c:v>non-randomised experimental </c:v>
                </c:pt>
                <c:pt idx="12">
                  <c:v>policy, plan or guide</c:v>
                </c:pt>
                <c:pt idx="13">
                  <c:v>other review type</c:v>
                </c:pt>
                <c:pt idx="14">
                  <c:v>qualitative study </c:v>
                </c:pt>
                <c:pt idx="15">
                  <c:v>RCT</c:v>
                </c:pt>
                <c:pt idx="16">
                  <c:v>SR</c:v>
                </c:pt>
                <c:pt idx="17">
                  <c:v>text and opinion </c:v>
                </c:pt>
              </c:strCache>
            </c:strRef>
          </c:cat>
          <c:val>
            <c:numRef>
              <c:f>Sheet2!$B$89:$B$106</c:f>
              <c:numCache>
                <c:formatCode>General</c:formatCode>
                <c:ptCount val="18"/>
                <c:pt idx="0">
                  <c:v>2</c:v>
                </c:pt>
                <c:pt idx="1">
                  <c:v>49</c:v>
                </c:pt>
                <c:pt idx="2">
                  <c:v>3</c:v>
                </c:pt>
                <c:pt idx="3">
                  <c:v>13</c:v>
                </c:pt>
                <c:pt idx="4">
                  <c:v>95</c:v>
                </c:pt>
                <c:pt idx="5">
                  <c:v>22</c:v>
                </c:pt>
                <c:pt idx="6">
                  <c:v>5</c:v>
                </c:pt>
                <c:pt idx="7">
                  <c:v>1</c:v>
                </c:pt>
                <c:pt idx="8">
                  <c:v>1</c:v>
                </c:pt>
                <c:pt idx="9">
                  <c:v>6</c:v>
                </c:pt>
                <c:pt idx="10">
                  <c:v>22</c:v>
                </c:pt>
                <c:pt idx="11">
                  <c:v>7</c:v>
                </c:pt>
                <c:pt idx="12">
                  <c:v>2</c:v>
                </c:pt>
                <c:pt idx="13">
                  <c:v>9</c:v>
                </c:pt>
                <c:pt idx="14">
                  <c:v>47</c:v>
                </c:pt>
                <c:pt idx="15">
                  <c:v>4</c:v>
                </c:pt>
                <c:pt idx="16">
                  <c:v>3</c:v>
                </c:pt>
                <c:pt idx="17">
                  <c:v>15</c:v>
                </c:pt>
              </c:numCache>
            </c:numRef>
          </c:val>
          <c:extLst>
            <c:ext xmlns:c16="http://schemas.microsoft.com/office/drawing/2014/chart" uri="{C3380CC4-5D6E-409C-BE32-E72D297353CC}">
              <c16:uniqueId val="{00000001-15B4-4DB4-ADCB-94DCCD6A9D3F}"/>
            </c:ext>
          </c:extLst>
        </c:ser>
        <c:ser>
          <c:idx val="1"/>
          <c:order val="1"/>
          <c:tx>
            <c:strRef>
              <c:f>Sheet2!$C$88</c:f>
              <c:strCache>
                <c:ptCount val="1"/>
                <c:pt idx="0">
                  <c:v>%</c:v>
                </c:pt>
              </c:strCache>
            </c:strRef>
          </c:tx>
          <c:spPr>
            <a:solidFill>
              <a:schemeClr val="accent2"/>
            </a:solidFill>
            <a:ln>
              <a:noFill/>
            </a:ln>
            <a:effectLst/>
          </c:spPr>
          <c:invertIfNegative val="0"/>
          <c:cat>
            <c:strRef>
              <c:f>Sheet2!$A$89:$A$106</c:f>
              <c:strCache>
                <c:ptCount val="18"/>
                <c:pt idx="0">
                  <c:v>case control </c:v>
                </c:pt>
                <c:pt idx="1">
                  <c:v>case report </c:v>
                </c:pt>
                <c:pt idx="2">
                  <c:v>case series </c:v>
                </c:pt>
                <c:pt idx="3">
                  <c:v>cohort </c:v>
                </c:pt>
                <c:pt idx="4">
                  <c:v>cross sectional </c:v>
                </c:pt>
                <c:pt idx="5">
                  <c:v>data modeling </c:v>
                </c:pt>
                <c:pt idx="6">
                  <c:v>diagnostic test accuracy </c:v>
                </c:pt>
                <c:pt idx="7">
                  <c:v>economic evaluation </c:v>
                </c:pt>
                <c:pt idx="8">
                  <c:v>ecological study </c:v>
                </c:pt>
                <c:pt idx="9">
                  <c:v>geospatial analysis </c:v>
                </c:pt>
                <c:pt idx="10">
                  <c:v>mixed methods </c:v>
                </c:pt>
                <c:pt idx="11">
                  <c:v>non-randomised experimental </c:v>
                </c:pt>
                <c:pt idx="12">
                  <c:v>policy, plan or guide</c:v>
                </c:pt>
                <c:pt idx="13">
                  <c:v>other review type</c:v>
                </c:pt>
                <c:pt idx="14">
                  <c:v>qualitative study </c:v>
                </c:pt>
                <c:pt idx="15">
                  <c:v>RCT</c:v>
                </c:pt>
                <c:pt idx="16">
                  <c:v>SR</c:v>
                </c:pt>
                <c:pt idx="17">
                  <c:v>text and opinion </c:v>
                </c:pt>
              </c:strCache>
            </c:strRef>
          </c:cat>
          <c:val>
            <c:numRef>
              <c:f>Sheet2!$C$89:$C$106</c:f>
              <c:numCache>
                <c:formatCode>General</c:formatCode>
                <c:ptCount val="18"/>
                <c:pt idx="0">
                  <c:v>0.65359477124183007</c:v>
                </c:pt>
                <c:pt idx="1">
                  <c:v>16.013071895424837</c:v>
                </c:pt>
                <c:pt idx="2">
                  <c:v>0.98039215686274506</c:v>
                </c:pt>
                <c:pt idx="3">
                  <c:v>4.2483660130718954</c:v>
                </c:pt>
                <c:pt idx="4">
                  <c:v>31.045751633986928</c:v>
                </c:pt>
                <c:pt idx="5">
                  <c:v>7.18954248366013</c:v>
                </c:pt>
                <c:pt idx="6">
                  <c:v>1.6339869281045754</c:v>
                </c:pt>
                <c:pt idx="7">
                  <c:v>0.32679738562091504</c:v>
                </c:pt>
                <c:pt idx="8">
                  <c:v>0.32679738562091504</c:v>
                </c:pt>
                <c:pt idx="9">
                  <c:v>1.9607843137254901</c:v>
                </c:pt>
                <c:pt idx="10">
                  <c:v>7.18954248366013</c:v>
                </c:pt>
                <c:pt idx="11">
                  <c:v>2.2875816993464051</c:v>
                </c:pt>
                <c:pt idx="12">
                  <c:v>0.65359477124183007</c:v>
                </c:pt>
                <c:pt idx="13">
                  <c:v>2.9411764705882351</c:v>
                </c:pt>
                <c:pt idx="14">
                  <c:v>15.359477124183007</c:v>
                </c:pt>
                <c:pt idx="15">
                  <c:v>1.3071895424836601</c:v>
                </c:pt>
                <c:pt idx="16">
                  <c:v>0.98039215686274506</c:v>
                </c:pt>
                <c:pt idx="17">
                  <c:v>4.9019607843137258</c:v>
                </c:pt>
              </c:numCache>
            </c:numRef>
          </c:val>
          <c:extLst>
            <c:ext xmlns:c16="http://schemas.microsoft.com/office/drawing/2014/chart" uri="{C3380CC4-5D6E-409C-BE32-E72D297353CC}">
              <c16:uniqueId val="{00000003-15B4-4DB4-ADCB-94DCCD6A9D3F}"/>
            </c:ext>
          </c:extLst>
        </c:ser>
        <c:dLbls>
          <c:showLegendKey val="0"/>
          <c:showVal val="0"/>
          <c:showCatName val="0"/>
          <c:showSerName val="0"/>
          <c:showPercent val="0"/>
          <c:showBubbleSize val="0"/>
        </c:dLbls>
        <c:gapWidth val="176"/>
        <c:overlap val="-27"/>
        <c:axId val="1533717591"/>
        <c:axId val="572984616"/>
      </c:barChart>
      <c:catAx>
        <c:axId val="153371759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2984616"/>
        <c:crosses val="autoZero"/>
        <c:auto val="1"/>
        <c:lblAlgn val="ctr"/>
        <c:lblOffset val="100"/>
        <c:noMultiLvlLbl val="0"/>
      </c:catAx>
      <c:valAx>
        <c:axId val="57298461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33717591"/>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Study population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Sheet2!$B$121</c:f>
              <c:strCache>
                <c:ptCount val="1"/>
                <c:pt idx="0">
                  <c:v>Count</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Sheet2!$A$122:$A$127</c:f>
              <c:strCache>
                <c:ptCount val="6"/>
                <c:pt idx="0">
                  <c:v>Communities </c:v>
                </c:pt>
                <c:pt idx="1">
                  <c:v>HCWs formal</c:v>
                </c:pt>
                <c:pt idx="2">
                  <c:v>informal health care workers </c:v>
                </c:pt>
                <c:pt idx="3">
                  <c:v>multiple groups</c:v>
                </c:pt>
                <c:pt idx="4">
                  <c:v>patients or health care users</c:v>
                </c:pt>
                <c:pt idx="5">
                  <c:v>policy/decision makers</c:v>
                </c:pt>
              </c:strCache>
            </c:strRef>
          </c:cat>
          <c:val>
            <c:numRef>
              <c:f>Sheet2!$B$122:$B$127</c:f>
              <c:numCache>
                <c:formatCode>General</c:formatCode>
                <c:ptCount val="6"/>
                <c:pt idx="0">
                  <c:v>134</c:v>
                </c:pt>
                <c:pt idx="1">
                  <c:v>55</c:v>
                </c:pt>
                <c:pt idx="2">
                  <c:v>8</c:v>
                </c:pt>
                <c:pt idx="3">
                  <c:v>10</c:v>
                </c:pt>
                <c:pt idx="4">
                  <c:v>91</c:v>
                </c:pt>
                <c:pt idx="5">
                  <c:v>13</c:v>
                </c:pt>
              </c:numCache>
            </c:numRef>
          </c:val>
          <c:extLst>
            <c:ext xmlns:c16="http://schemas.microsoft.com/office/drawing/2014/chart" uri="{C3380CC4-5D6E-409C-BE32-E72D297353CC}">
              <c16:uniqueId val="{00000001-AEFD-408C-8A0C-F53F191A4E18}"/>
            </c:ext>
          </c:extLst>
        </c:ser>
        <c:ser>
          <c:idx val="1"/>
          <c:order val="1"/>
          <c:tx>
            <c:strRef>
              <c:f>Sheet2!$C$121</c:f>
              <c:strCache>
                <c:ptCount val="1"/>
                <c:pt idx="0">
                  <c:v>%</c:v>
                </c:pt>
              </c:strCache>
            </c:strRef>
          </c:tx>
          <c:spPr>
            <a:solidFill>
              <a:schemeClr val="accent2"/>
            </a:solidFill>
            <a:ln>
              <a:noFill/>
            </a:ln>
            <a:effectLst/>
          </c:spPr>
          <c:invertIfNegative val="0"/>
          <c:cat>
            <c:strRef>
              <c:f>Sheet2!$A$122:$A$127</c:f>
              <c:strCache>
                <c:ptCount val="6"/>
                <c:pt idx="0">
                  <c:v>Communities </c:v>
                </c:pt>
                <c:pt idx="1">
                  <c:v>HCWs formal</c:v>
                </c:pt>
                <c:pt idx="2">
                  <c:v>informal health care workers </c:v>
                </c:pt>
                <c:pt idx="3">
                  <c:v>multiple groups</c:v>
                </c:pt>
                <c:pt idx="4">
                  <c:v>patients or health care users</c:v>
                </c:pt>
                <c:pt idx="5">
                  <c:v>policy/decision makers</c:v>
                </c:pt>
              </c:strCache>
            </c:strRef>
          </c:cat>
          <c:val>
            <c:numRef>
              <c:f>Sheet2!$C$122:$C$127</c:f>
              <c:numCache>
                <c:formatCode>General</c:formatCode>
                <c:ptCount val="6"/>
                <c:pt idx="0">
                  <c:v>43.086816720257239</c:v>
                </c:pt>
                <c:pt idx="1">
                  <c:v>17.684887459807076</c:v>
                </c:pt>
                <c:pt idx="2">
                  <c:v>2.572347266881029</c:v>
                </c:pt>
                <c:pt idx="3">
                  <c:v>3.215434083601286</c:v>
                </c:pt>
                <c:pt idx="4">
                  <c:v>29.260450160771708</c:v>
                </c:pt>
                <c:pt idx="5">
                  <c:v>4.180064308681672</c:v>
                </c:pt>
              </c:numCache>
            </c:numRef>
          </c:val>
          <c:extLst>
            <c:ext xmlns:c16="http://schemas.microsoft.com/office/drawing/2014/chart" uri="{C3380CC4-5D6E-409C-BE32-E72D297353CC}">
              <c16:uniqueId val="{00000003-AEFD-408C-8A0C-F53F191A4E18}"/>
            </c:ext>
          </c:extLst>
        </c:ser>
        <c:dLbls>
          <c:showLegendKey val="0"/>
          <c:showVal val="0"/>
          <c:showCatName val="0"/>
          <c:showSerName val="0"/>
          <c:showPercent val="0"/>
          <c:showBubbleSize val="0"/>
        </c:dLbls>
        <c:gapWidth val="219"/>
        <c:overlap val="-27"/>
        <c:axId val="843010647"/>
        <c:axId val="1231167704"/>
      </c:barChart>
      <c:catAx>
        <c:axId val="843010647"/>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Population types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31167704"/>
        <c:crosses val="autoZero"/>
        <c:auto val="1"/>
        <c:lblAlgn val="ctr"/>
        <c:lblOffset val="100"/>
        <c:noMultiLvlLbl val="0"/>
      </c:catAx>
      <c:valAx>
        <c:axId val="123116770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43010647"/>
        <c:crosses val="autoZero"/>
        <c:crossBetween val="between"/>
        <c:majorUnit val="20"/>
        <c:minorUnit val="5"/>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Risk group distribution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Sheet2!$B$144</c:f>
              <c:strCache>
                <c:ptCount val="1"/>
                <c:pt idx="0">
                  <c:v>Count</c:v>
                </c:pt>
              </c:strCache>
            </c:strRef>
          </c:tx>
          <c:spPr>
            <a:solidFill>
              <a:schemeClr val="accent1"/>
            </a:solidFill>
            <a:ln>
              <a:noFill/>
            </a:ln>
            <a:effectLst/>
          </c:spPr>
          <c:invertIfNegative val="0"/>
          <c:cat>
            <c:strRef>
              <c:f>Sheet2!$A$145:$A$159</c:f>
              <c:strCache>
                <c:ptCount val="15"/>
                <c:pt idx="0">
                  <c:v>animals </c:v>
                </c:pt>
                <c:pt idx="1">
                  <c:v>chronic disease patients </c:v>
                </c:pt>
                <c:pt idx="2">
                  <c:v>children and adolescents </c:v>
                </c:pt>
                <c:pt idx="3">
                  <c:v>ethnic groups </c:v>
                </c:pt>
                <c:pt idx="4">
                  <c:v>health care workers </c:v>
                </c:pt>
                <c:pt idx="5">
                  <c:v>farmers </c:v>
                </c:pt>
                <c:pt idx="6">
                  <c:v>indigenous communities or remote islander's </c:v>
                </c:pt>
                <c:pt idx="7">
                  <c:v>migrants or refugees </c:v>
                </c:pt>
                <c:pt idx="8">
                  <c:v>not specified </c:v>
                </c:pt>
                <c:pt idx="9">
                  <c:v>older people </c:v>
                </c:pt>
                <c:pt idx="10">
                  <c:v>other </c:v>
                </c:pt>
                <c:pt idx="11">
                  <c:v>other essential workers </c:v>
                </c:pt>
                <c:pt idx="12">
                  <c:v>women </c:v>
                </c:pt>
                <c:pt idx="13">
                  <c:v>prisoners </c:v>
                </c:pt>
                <c:pt idx="14">
                  <c:v>US veterans </c:v>
                </c:pt>
              </c:strCache>
            </c:strRef>
          </c:cat>
          <c:val>
            <c:numRef>
              <c:f>Sheet2!$B$145:$B$159</c:f>
              <c:numCache>
                <c:formatCode>General</c:formatCode>
                <c:ptCount val="15"/>
                <c:pt idx="0">
                  <c:v>1</c:v>
                </c:pt>
                <c:pt idx="1">
                  <c:v>20</c:v>
                </c:pt>
                <c:pt idx="2">
                  <c:v>6</c:v>
                </c:pt>
                <c:pt idx="3">
                  <c:v>7</c:v>
                </c:pt>
                <c:pt idx="4">
                  <c:v>42</c:v>
                </c:pt>
                <c:pt idx="5">
                  <c:v>6</c:v>
                </c:pt>
                <c:pt idx="6">
                  <c:v>23</c:v>
                </c:pt>
                <c:pt idx="7">
                  <c:v>2</c:v>
                </c:pt>
                <c:pt idx="8">
                  <c:v>155</c:v>
                </c:pt>
                <c:pt idx="9">
                  <c:v>16</c:v>
                </c:pt>
                <c:pt idx="10">
                  <c:v>1</c:v>
                </c:pt>
                <c:pt idx="11">
                  <c:v>5</c:v>
                </c:pt>
                <c:pt idx="12">
                  <c:v>6</c:v>
                </c:pt>
                <c:pt idx="13">
                  <c:v>1</c:v>
                </c:pt>
                <c:pt idx="14">
                  <c:v>4</c:v>
                </c:pt>
              </c:numCache>
            </c:numRef>
          </c:val>
          <c:extLst>
            <c:ext xmlns:c16="http://schemas.microsoft.com/office/drawing/2014/chart" uri="{C3380CC4-5D6E-409C-BE32-E72D297353CC}">
              <c16:uniqueId val="{00000001-168F-44A0-AAC3-DCF9FA140487}"/>
            </c:ext>
          </c:extLst>
        </c:ser>
        <c:ser>
          <c:idx val="1"/>
          <c:order val="1"/>
          <c:tx>
            <c:strRef>
              <c:f>Sheet2!$C$144</c:f>
              <c:strCache>
                <c:ptCount val="1"/>
                <c:pt idx="0">
                  <c:v>%</c:v>
                </c:pt>
              </c:strCache>
            </c:strRef>
          </c:tx>
          <c:spPr>
            <a:solidFill>
              <a:schemeClr val="accent2"/>
            </a:solidFill>
            <a:ln>
              <a:noFill/>
            </a:ln>
            <a:effectLst/>
          </c:spPr>
          <c:invertIfNegative val="0"/>
          <c:cat>
            <c:strRef>
              <c:f>Sheet2!$A$145:$A$159</c:f>
              <c:strCache>
                <c:ptCount val="15"/>
                <c:pt idx="0">
                  <c:v>animals </c:v>
                </c:pt>
                <c:pt idx="1">
                  <c:v>chronic disease patients </c:v>
                </c:pt>
                <c:pt idx="2">
                  <c:v>children and adolescents </c:v>
                </c:pt>
                <c:pt idx="3">
                  <c:v>ethnic groups </c:v>
                </c:pt>
                <c:pt idx="4">
                  <c:v>health care workers </c:v>
                </c:pt>
                <c:pt idx="5">
                  <c:v>farmers </c:v>
                </c:pt>
                <c:pt idx="6">
                  <c:v>indigenous communities or remote islander's </c:v>
                </c:pt>
                <c:pt idx="7">
                  <c:v>migrants or refugees </c:v>
                </c:pt>
                <c:pt idx="8">
                  <c:v>not specified </c:v>
                </c:pt>
                <c:pt idx="9">
                  <c:v>older people </c:v>
                </c:pt>
                <c:pt idx="10">
                  <c:v>other </c:v>
                </c:pt>
                <c:pt idx="11">
                  <c:v>other essential workers </c:v>
                </c:pt>
                <c:pt idx="12">
                  <c:v>women </c:v>
                </c:pt>
                <c:pt idx="13">
                  <c:v>prisoners </c:v>
                </c:pt>
                <c:pt idx="14">
                  <c:v>US veterans </c:v>
                </c:pt>
              </c:strCache>
            </c:strRef>
          </c:cat>
          <c:val>
            <c:numRef>
              <c:f>Sheet2!$C$145:$C$159</c:f>
              <c:numCache>
                <c:formatCode>General</c:formatCode>
                <c:ptCount val="15"/>
                <c:pt idx="0">
                  <c:v>0.33898305084745761</c:v>
                </c:pt>
                <c:pt idx="1">
                  <c:v>6.7796610169491522</c:v>
                </c:pt>
                <c:pt idx="2">
                  <c:v>2.0338983050847457</c:v>
                </c:pt>
                <c:pt idx="3">
                  <c:v>2.3728813559322033</c:v>
                </c:pt>
                <c:pt idx="4">
                  <c:v>14.237288135593221</c:v>
                </c:pt>
                <c:pt idx="5">
                  <c:v>2.0338983050847457</c:v>
                </c:pt>
                <c:pt idx="6">
                  <c:v>7.796610169491526</c:v>
                </c:pt>
                <c:pt idx="7">
                  <c:v>0.67796610169491522</c:v>
                </c:pt>
                <c:pt idx="8">
                  <c:v>52.542372881355938</c:v>
                </c:pt>
                <c:pt idx="9">
                  <c:v>5.4237288135593218</c:v>
                </c:pt>
                <c:pt idx="10">
                  <c:v>0.33898305084745761</c:v>
                </c:pt>
                <c:pt idx="11">
                  <c:v>1.6949152542372881</c:v>
                </c:pt>
                <c:pt idx="12">
                  <c:v>2.0338983050847457</c:v>
                </c:pt>
                <c:pt idx="13">
                  <c:v>0.33898305084745761</c:v>
                </c:pt>
                <c:pt idx="14">
                  <c:v>1.3559322033898304</c:v>
                </c:pt>
              </c:numCache>
            </c:numRef>
          </c:val>
          <c:extLst>
            <c:ext xmlns:c16="http://schemas.microsoft.com/office/drawing/2014/chart" uri="{C3380CC4-5D6E-409C-BE32-E72D297353CC}">
              <c16:uniqueId val="{00000003-168F-44A0-AAC3-DCF9FA140487}"/>
            </c:ext>
          </c:extLst>
        </c:ser>
        <c:dLbls>
          <c:showLegendKey val="0"/>
          <c:showVal val="0"/>
          <c:showCatName val="0"/>
          <c:showSerName val="0"/>
          <c:showPercent val="0"/>
          <c:showBubbleSize val="0"/>
        </c:dLbls>
        <c:gapWidth val="219"/>
        <c:overlap val="-27"/>
        <c:axId val="155018455"/>
        <c:axId val="991983144"/>
      </c:barChart>
      <c:catAx>
        <c:axId val="15501845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91983144"/>
        <c:crosses val="autoZero"/>
        <c:auto val="1"/>
        <c:lblAlgn val="ctr"/>
        <c:lblOffset val="100"/>
        <c:noMultiLvlLbl val="0"/>
      </c:catAx>
      <c:valAx>
        <c:axId val="99198314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5018455"/>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SPRP category</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Sheet2!$B$176</c:f>
              <c:strCache>
                <c:ptCount val="1"/>
                <c:pt idx="0">
                  <c:v>Count</c:v>
                </c:pt>
              </c:strCache>
            </c:strRef>
          </c:tx>
          <c:spPr>
            <a:solidFill>
              <a:schemeClr val="accent1"/>
            </a:solidFill>
            <a:ln>
              <a:noFill/>
            </a:ln>
            <a:effectLst/>
          </c:spPr>
          <c:invertIfNegative val="0"/>
          <c:cat>
            <c:strRef>
              <c:f>Sheet2!$A$177:$A$190</c:f>
              <c:strCache>
                <c:ptCount val="14"/>
                <c:pt idx="1">
                  <c:v>coordination and planning </c:v>
                </c:pt>
                <c:pt idx="2">
                  <c:v>vaccination </c:v>
                </c:pt>
                <c:pt idx="3">
                  <c:v>HR strategies </c:v>
                </c:pt>
                <c:pt idx="4">
                  <c:v>social determinants of health </c:v>
                </c:pt>
                <c:pt idx="5">
                  <c:v>OneHealth</c:v>
                </c:pt>
                <c:pt idx="6">
                  <c:v>Risk communication </c:v>
                </c:pt>
                <c:pt idx="7">
                  <c:v>surveillance </c:v>
                </c:pt>
                <c:pt idx="8">
                  <c:v>points of entry </c:v>
                </c:pt>
                <c:pt idx="9">
                  <c:v>laboratory and diagnostic </c:v>
                </c:pt>
                <c:pt idx="10">
                  <c:v>IPC</c:v>
                </c:pt>
                <c:pt idx="11">
                  <c:v>case management </c:v>
                </c:pt>
                <c:pt idx="12">
                  <c:v>operational support </c:v>
                </c:pt>
                <c:pt idx="13">
                  <c:v>MEHS</c:v>
                </c:pt>
              </c:strCache>
            </c:strRef>
          </c:cat>
          <c:val>
            <c:numRef>
              <c:f>Sheet2!$B$177:$B$190</c:f>
              <c:numCache>
                <c:formatCode>General</c:formatCode>
                <c:ptCount val="14"/>
                <c:pt idx="1">
                  <c:v>35</c:v>
                </c:pt>
                <c:pt idx="2">
                  <c:v>18</c:v>
                </c:pt>
                <c:pt idx="3">
                  <c:v>16</c:v>
                </c:pt>
                <c:pt idx="4">
                  <c:v>26</c:v>
                </c:pt>
                <c:pt idx="5">
                  <c:v>2</c:v>
                </c:pt>
                <c:pt idx="6">
                  <c:v>22</c:v>
                </c:pt>
                <c:pt idx="7">
                  <c:v>64</c:v>
                </c:pt>
                <c:pt idx="8">
                  <c:v>3</c:v>
                </c:pt>
                <c:pt idx="9">
                  <c:v>14</c:v>
                </c:pt>
                <c:pt idx="10">
                  <c:v>8</c:v>
                </c:pt>
                <c:pt idx="11">
                  <c:v>14</c:v>
                </c:pt>
                <c:pt idx="12">
                  <c:v>4</c:v>
                </c:pt>
                <c:pt idx="13">
                  <c:v>64</c:v>
                </c:pt>
              </c:numCache>
            </c:numRef>
          </c:val>
          <c:extLst>
            <c:ext xmlns:c16="http://schemas.microsoft.com/office/drawing/2014/chart" uri="{C3380CC4-5D6E-409C-BE32-E72D297353CC}">
              <c16:uniqueId val="{00000001-DFFB-4E4A-9897-AF83B5DB84E2}"/>
            </c:ext>
          </c:extLst>
        </c:ser>
        <c:ser>
          <c:idx val="1"/>
          <c:order val="1"/>
          <c:tx>
            <c:strRef>
              <c:f>Sheet2!$C$176</c:f>
              <c:strCache>
                <c:ptCount val="1"/>
                <c:pt idx="0">
                  <c:v>%</c:v>
                </c:pt>
              </c:strCache>
            </c:strRef>
          </c:tx>
          <c:spPr>
            <a:solidFill>
              <a:schemeClr val="accent2"/>
            </a:solidFill>
            <a:ln>
              <a:noFill/>
            </a:ln>
            <a:effectLst/>
          </c:spPr>
          <c:invertIfNegative val="0"/>
          <c:cat>
            <c:strRef>
              <c:f>Sheet2!$A$177:$A$190</c:f>
              <c:strCache>
                <c:ptCount val="14"/>
                <c:pt idx="1">
                  <c:v>coordination and planning </c:v>
                </c:pt>
                <c:pt idx="2">
                  <c:v>vaccination </c:v>
                </c:pt>
                <c:pt idx="3">
                  <c:v>HR strategies </c:v>
                </c:pt>
                <c:pt idx="4">
                  <c:v>social determinants of health </c:v>
                </c:pt>
                <c:pt idx="5">
                  <c:v>OneHealth</c:v>
                </c:pt>
                <c:pt idx="6">
                  <c:v>Risk communication </c:v>
                </c:pt>
                <c:pt idx="7">
                  <c:v>surveillance </c:v>
                </c:pt>
                <c:pt idx="8">
                  <c:v>points of entry </c:v>
                </c:pt>
                <c:pt idx="9">
                  <c:v>laboratory and diagnostic </c:v>
                </c:pt>
                <c:pt idx="10">
                  <c:v>IPC</c:v>
                </c:pt>
                <c:pt idx="11">
                  <c:v>case management </c:v>
                </c:pt>
                <c:pt idx="12">
                  <c:v>operational support </c:v>
                </c:pt>
                <c:pt idx="13">
                  <c:v>MEHS</c:v>
                </c:pt>
              </c:strCache>
            </c:strRef>
          </c:cat>
          <c:val>
            <c:numRef>
              <c:f>Sheet2!$C$177:$C$190</c:f>
              <c:numCache>
                <c:formatCode>General</c:formatCode>
                <c:ptCount val="14"/>
                <c:pt idx="1">
                  <c:v>12.068965517241379</c:v>
                </c:pt>
                <c:pt idx="2">
                  <c:v>6.2068965517241379</c:v>
                </c:pt>
                <c:pt idx="3">
                  <c:v>5.5172413793103452</c:v>
                </c:pt>
                <c:pt idx="4">
                  <c:v>8.9655172413793096</c:v>
                </c:pt>
                <c:pt idx="5">
                  <c:v>0.68965517241379315</c:v>
                </c:pt>
                <c:pt idx="6">
                  <c:v>7.5862068965517242</c:v>
                </c:pt>
                <c:pt idx="7">
                  <c:v>22.068965517241381</c:v>
                </c:pt>
                <c:pt idx="8">
                  <c:v>1.0344827586206897</c:v>
                </c:pt>
                <c:pt idx="9">
                  <c:v>4.8275862068965516</c:v>
                </c:pt>
                <c:pt idx="10">
                  <c:v>2.7586206896551726</c:v>
                </c:pt>
                <c:pt idx="11">
                  <c:v>4.8275862068965516</c:v>
                </c:pt>
                <c:pt idx="12">
                  <c:v>1.3793103448275863</c:v>
                </c:pt>
                <c:pt idx="13">
                  <c:v>22.068965517241381</c:v>
                </c:pt>
              </c:numCache>
            </c:numRef>
          </c:val>
          <c:extLst>
            <c:ext xmlns:c16="http://schemas.microsoft.com/office/drawing/2014/chart" uri="{C3380CC4-5D6E-409C-BE32-E72D297353CC}">
              <c16:uniqueId val="{00000003-DFFB-4E4A-9897-AF83B5DB84E2}"/>
            </c:ext>
          </c:extLst>
        </c:ser>
        <c:dLbls>
          <c:showLegendKey val="0"/>
          <c:showVal val="0"/>
          <c:showCatName val="0"/>
          <c:showSerName val="0"/>
          <c:showPercent val="0"/>
          <c:showBubbleSize val="0"/>
        </c:dLbls>
        <c:gapWidth val="219"/>
        <c:overlap val="-27"/>
        <c:axId val="646586583"/>
        <c:axId val="1040980552"/>
      </c:barChart>
      <c:catAx>
        <c:axId val="64658658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40980552"/>
        <c:crosses val="autoZero"/>
        <c:auto val="1"/>
        <c:lblAlgn val="ctr"/>
        <c:lblOffset val="100"/>
        <c:noMultiLvlLbl val="0"/>
      </c:catAx>
      <c:valAx>
        <c:axId val="104098055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46586583"/>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r>
              <a:rPr lang="en-US"/>
              <a:t>Distribution of studies by year </a:t>
            </a:r>
          </a:p>
        </c:rich>
      </c:tx>
      <c:overlay val="0"/>
      <c:spPr>
        <a:noFill/>
        <a:ln>
          <a:solidFill>
            <a:srgbClr val="000000"/>
          </a:solidFill>
          <a:prstDash val="solid"/>
        </a:ln>
        <a:effectLst/>
      </c:spPr>
      <c:txPr>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Sheet2!$F$5</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4D53-47F5-90F4-2A9F8A4C8BC1}"/>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4D53-47F5-90F4-2A9F8A4C8BC1}"/>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4D53-47F5-90F4-2A9F8A4C8BC1}"/>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4D53-47F5-90F4-2A9F8A4C8BC1}"/>
              </c:ext>
            </c:extLst>
          </c:dPt>
          <c:dLbls>
            <c:spPr>
              <a:noFill/>
              <a:ln>
                <a:solidFill>
                  <a:srgbClr val="000000"/>
                </a:solidFill>
                <a:prstDash val="solid"/>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mn-lt"/>
                    <a:ea typeface="+mn-ea"/>
                    <a:cs typeface="+mn-cs"/>
                  </a:defRPr>
                </a:pPr>
                <a:endParaRPr lang="en-US"/>
              </a:p>
            </c:txPr>
            <c:dLblPos val="bestFit"/>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Sheet2!$G$4:$J$4</c:f>
              <c:strCache>
                <c:ptCount val="4"/>
                <c:pt idx="0">
                  <c:v>Year</c:v>
                </c:pt>
                <c:pt idx="1">
                  <c:v>2020</c:v>
                </c:pt>
                <c:pt idx="2">
                  <c:v>2021</c:v>
                </c:pt>
                <c:pt idx="3">
                  <c:v>2022</c:v>
                </c:pt>
              </c:strCache>
            </c:strRef>
          </c:cat>
          <c:val>
            <c:numRef>
              <c:f>Sheet2!$G$5:$J$5</c:f>
              <c:numCache>
                <c:formatCode>General</c:formatCode>
                <c:ptCount val="4"/>
                <c:pt idx="0">
                  <c:v>0</c:v>
                </c:pt>
                <c:pt idx="1">
                  <c:v>16.551724137931036</c:v>
                </c:pt>
                <c:pt idx="2">
                  <c:v>64.482758620689651</c:v>
                </c:pt>
                <c:pt idx="3">
                  <c:v>18.96551724137931</c:v>
                </c:pt>
              </c:numCache>
            </c:numRef>
          </c:val>
          <c:extLst>
            <c:ext xmlns:c16="http://schemas.microsoft.com/office/drawing/2014/chart" uri="{C3380CC4-5D6E-409C-BE32-E72D297353CC}">
              <c16:uniqueId val="{00000008-4D53-47F5-90F4-2A9F8A4C8BC1}"/>
            </c:ext>
          </c:extLst>
        </c:ser>
        <c:ser>
          <c:idx val="1"/>
          <c:order val="1"/>
          <c:tx>
            <c:strRef>
              <c:f>Sheet2!$F$6</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A-4D53-47F5-90F4-2A9F8A4C8BC1}"/>
              </c:ext>
            </c:extLst>
          </c:dPt>
          <c:cat>
            <c:strRef>
              <c:f>Sheet2!$G$4:$J$4</c:f>
              <c:strCache>
                <c:ptCount val="4"/>
                <c:pt idx="0">
                  <c:v>Year</c:v>
                </c:pt>
                <c:pt idx="1">
                  <c:v>2020</c:v>
                </c:pt>
                <c:pt idx="2">
                  <c:v>2021</c:v>
                </c:pt>
                <c:pt idx="3">
                  <c:v>2022</c:v>
                </c:pt>
              </c:strCache>
            </c:strRef>
          </c:cat>
          <c:val>
            <c:numRef>
              <c:f>Sheet2!#REF!</c:f>
              <c:numCache>
                <c:formatCode>General</c:formatCode>
                <c:ptCount val="1"/>
                <c:pt idx="0">
                  <c:v>1</c:v>
                </c:pt>
              </c:numCache>
            </c:numRef>
          </c:val>
          <c:extLst>
            <c:ext xmlns:c16="http://schemas.microsoft.com/office/drawing/2014/chart" uri="{C3380CC4-5D6E-409C-BE32-E72D297353CC}">
              <c16:uniqueId val="{0000000B-4D53-47F5-90F4-2A9F8A4C8BC1}"/>
            </c:ext>
          </c:extLst>
        </c:ser>
        <c:ser>
          <c:idx val="2"/>
          <c:order val="2"/>
          <c:tx>
            <c:strRef>
              <c:f>Sheet2!$F$7</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D-4D53-47F5-90F4-2A9F8A4C8BC1}"/>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F-4D53-47F5-90F4-2A9F8A4C8BC1}"/>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11-4D53-47F5-90F4-2A9F8A4C8BC1}"/>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3-4D53-47F5-90F4-2A9F8A4C8BC1}"/>
              </c:ext>
            </c:extLst>
          </c:dPt>
          <c:cat>
            <c:strRef>
              <c:f>Sheet2!$G$4:$J$4</c:f>
              <c:strCache>
                <c:ptCount val="4"/>
                <c:pt idx="0">
                  <c:v>Year</c:v>
                </c:pt>
                <c:pt idx="1">
                  <c:v>2020</c:v>
                </c:pt>
                <c:pt idx="2">
                  <c:v>2021</c:v>
                </c:pt>
                <c:pt idx="3">
                  <c:v>2022</c:v>
                </c:pt>
              </c:strCache>
            </c:strRef>
          </c:cat>
          <c:val>
            <c:numRef>
              <c:f>Sheet2!$G$6:$J$6</c:f>
              <c:numCache>
                <c:formatCode>General</c:formatCode>
                <c:ptCount val="4"/>
                <c:pt idx="0">
                  <c:v>0</c:v>
                </c:pt>
                <c:pt idx="1">
                  <c:v>48</c:v>
                </c:pt>
                <c:pt idx="2">
                  <c:v>187</c:v>
                </c:pt>
                <c:pt idx="3">
                  <c:v>55</c:v>
                </c:pt>
              </c:numCache>
            </c:numRef>
          </c:val>
          <c:extLst>
            <c:ext xmlns:c16="http://schemas.microsoft.com/office/drawing/2014/chart" uri="{C3380CC4-5D6E-409C-BE32-E72D297353CC}">
              <c16:uniqueId val="{00000014-4D53-47F5-90F4-2A9F8A4C8BC1}"/>
            </c:ext>
          </c:extLst>
        </c:ser>
        <c:dLbls>
          <c:showLegendKey val="0"/>
          <c:showVal val="0"/>
          <c:showCatName val="0"/>
          <c:showSerName val="0"/>
          <c:showPercent val="0"/>
          <c:showBubbleSize val="0"/>
          <c:showLeaderLines val="1"/>
        </c:dLbls>
        <c:firstSliceAng val="0"/>
      </c:pieChart>
      <c:spPr>
        <a:noFill/>
        <a:ln>
          <a:noFill/>
        </a:ln>
        <a:effectLst/>
      </c:spPr>
    </c:plotArea>
    <c:legend>
      <c:legendPos val="r"/>
      <c:overlay val="1"/>
      <c:spPr>
        <a:noFill/>
        <a:ln>
          <a:noFill/>
        </a:ln>
        <a:effectLst/>
      </c:spPr>
      <c:txPr>
        <a:bodyPr rot="0" spcFirstLastPara="1" vertOverflow="ellipsis" vert="horz" wrap="square" anchor="ctr" anchorCtr="1"/>
        <a:lstStyle/>
        <a:p>
          <a:pPr>
            <a:defRPr sz="1400" b="1"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Calibri"/>
                <a:ea typeface="Calibri"/>
                <a:cs typeface="Calibri"/>
              </a:defRPr>
            </a:pPr>
            <a:r>
              <a:rPr lang="en-US"/>
              <a:t>Distribution of studies by World Bank category</a:t>
            </a:r>
          </a:p>
        </c:rich>
      </c:tx>
      <c:overlay val="0"/>
      <c:spPr>
        <a:noFill/>
        <a:ln>
          <a:solidFill>
            <a:srgbClr val="000000"/>
          </a:solidFill>
          <a:prstDash val="solid"/>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Calibri"/>
              <a:ea typeface="Calibri"/>
              <a:cs typeface="Calibri"/>
            </a:defRPr>
          </a:pPr>
          <a:endParaRPr lang="en-US"/>
        </a:p>
      </c:txPr>
    </c:title>
    <c:autoTitleDeleted val="0"/>
    <c:plotArea>
      <c:layout/>
      <c:pieChart>
        <c:varyColors val="1"/>
        <c:ser>
          <c:idx val="0"/>
          <c:order val="0"/>
          <c:tx>
            <c:strRef>
              <c:f>Sheet3!$C$48</c:f>
              <c:strCache>
                <c:ptCount val="1"/>
                <c:pt idx="0">
                  <c:v>COUNT</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C5B7-4F11-B70E-3943BBDEC85E}"/>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C5B7-4F11-B70E-3943BBDEC85E}"/>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C5B7-4F11-B70E-3943BBDEC85E}"/>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C5B7-4F11-B70E-3943BBDEC85E}"/>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C5B7-4F11-B70E-3943BBDEC85E}"/>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C5B7-4F11-B70E-3943BBDEC85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Sheet3!$B$49:$B$54</c:f>
              <c:strCache>
                <c:ptCount val="6"/>
                <c:pt idx="0">
                  <c:v>Middle income </c:v>
                </c:pt>
                <c:pt idx="1">
                  <c:v>Low income </c:v>
                </c:pt>
                <c:pt idx="2">
                  <c:v> LMIC</c:v>
                </c:pt>
                <c:pt idx="3">
                  <c:v>MIC, HIC</c:v>
                </c:pt>
                <c:pt idx="4">
                  <c:v>LMIC and HIC</c:v>
                </c:pt>
                <c:pt idx="5">
                  <c:v>High income </c:v>
                </c:pt>
              </c:strCache>
            </c:strRef>
          </c:cat>
          <c:val>
            <c:numRef>
              <c:f>Sheet3!$C$49:$C$54</c:f>
              <c:numCache>
                <c:formatCode>General</c:formatCode>
                <c:ptCount val="6"/>
                <c:pt idx="0">
                  <c:v>106</c:v>
                </c:pt>
                <c:pt idx="1">
                  <c:v>15</c:v>
                </c:pt>
                <c:pt idx="2">
                  <c:v>4</c:v>
                </c:pt>
                <c:pt idx="3">
                  <c:v>4</c:v>
                </c:pt>
                <c:pt idx="4">
                  <c:v>4</c:v>
                </c:pt>
                <c:pt idx="5">
                  <c:v>160</c:v>
                </c:pt>
              </c:numCache>
            </c:numRef>
          </c:val>
          <c:extLst>
            <c:ext xmlns:c16="http://schemas.microsoft.com/office/drawing/2014/chart" uri="{C3380CC4-5D6E-409C-BE32-E72D297353CC}">
              <c16:uniqueId val="{00000001-9525-4BBE-BF1A-F25AC34F2692}"/>
            </c:ext>
          </c:extLst>
        </c:ser>
        <c:ser>
          <c:idx val="1"/>
          <c:order val="1"/>
          <c:tx>
            <c:strRef>
              <c:f>Sheet3!$D$48</c:f>
              <c:strCache>
                <c:ptCount val="1"/>
                <c:pt idx="0">
                  <c:v>%</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D-C5B7-4F11-B70E-3943BBDEC85E}"/>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F-C5B7-4F11-B70E-3943BBDEC85E}"/>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11-C5B7-4F11-B70E-3943BBDEC85E}"/>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3-C5B7-4F11-B70E-3943BBDEC85E}"/>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15-C5B7-4F11-B70E-3943BBDEC85E}"/>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17-C5B7-4F11-B70E-3943BBDEC85E}"/>
              </c:ext>
            </c:extLst>
          </c:dPt>
          <c:cat>
            <c:strRef>
              <c:f>Sheet3!$B$49:$B$54</c:f>
              <c:strCache>
                <c:ptCount val="6"/>
                <c:pt idx="0">
                  <c:v>Middle income </c:v>
                </c:pt>
                <c:pt idx="1">
                  <c:v>Low income </c:v>
                </c:pt>
                <c:pt idx="2">
                  <c:v> LMIC</c:v>
                </c:pt>
                <c:pt idx="3">
                  <c:v>MIC, HIC</c:v>
                </c:pt>
                <c:pt idx="4">
                  <c:v>LMIC and HIC</c:v>
                </c:pt>
                <c:pt idx="5">
                  <c:v>High income </c:v>
                </c:pt>
              </c:strCache>
            </c:strRef>
          </c:cat>
          <c:val>
            <c:numRef>
              <c:f>Sheet3!$D$49:$D$54</c:f>
              <c:numCache>
                <c:formatCode>0.00</c:formatCode>
                <c:ptCount val="6"/>
                <c:pt idx="0">
                  <c:v>36.177474402730375</c:v>
                </c:pt>
                <c:pt idx="1">
                  <c:v>5.1194539249146755</c:v>
                </c:pt>
                <c:pt idx="2">
                  <c:v>1.3651877133105803</c:v>
                </c:pt>
                <c:pt idx="3">
                  <c:v>1.3651877133105803</c:v>
                </c:pt>
                <c:pt idx="4">
                  <c:v>1.3651877133105803</c:v>
                </c:pt>
                <c:pt idx="5">
                  <c:v>54.607508532423211</c:v>
                </c:pt>
              </c:numCache>
            </c:numRef>
          </c:val>
          <c:extLst>
            <c:ext xmlns:c16="http://schemas.microsoft.com/office/drawing/2014/chart" uri="{C3380CC4-5D6E-409C-BE32-E72D297353CC}">
              <c16:uniqueId val="{00000003-9525-4BBE-BF1A-F25AC34F2692}"/>
            </c:ext>
          </c:extLst>
        </c:ser>
        <c:dLbls>
          <c:showLegendKey val="0"/>
          <c:showVal val="0"/>
          <c:showCatName val="0"/>
          <c:showSerName val="0"/>
          <c:showPercent val="0"/>
          <c:showBubbleSize val="0"/>
          <c:showLeaderLines val="1"/>
        </c:dLbls>
        <c:firstSliceAng val="0"/>
      </c:pieChart>
      <c:spPr>
        <a:noFill/>
        <a:ln>
          <a:noFill/>
        </a:ln>
        <a:effectLst/>
      </c:spPr>
    </c:plotArea>
    <c:legend>
      <c:legendPos val="l"/>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Ex1.xml><?xml version="1.0" encoding="utf-8"?>
<cx:chartSpace xmlns:a="http://schemas.openxmlformats.org/drawingml/2006/main" xmlns:r="http://schemas.openxmlformats.org/officeDocument/2006/relationships" xmlns:cx="http://schemas.microsoft.com/office/drawing/2014/chartex">
  <cx:chartData>
    <cx:data id="0">
      <cx:strDim type="cat">
        <cx:f>_xlchart.v1.0</cx:f>
      </cx:strDim>
      <cx:numDim type="size">
        <cx:f>_xlchart.v1.1</cx:f>
      </cx:numDim>
    </cx:data>
    <cx:data id="1">
      <cx:strDim type="cat">
        <cx:f>_xlchart.v1.0</cx:f>
      </cx:strDim>
      <cx:numDim type="size">
        <cx:f>_xlchart.v1.2</cx:f>
      </cx:numDim>
    </cx:data>
  </cx:chartData>
  <cx:chart>
    <cx:title pos="t" align="ctr" overlay="0">
      <cx:tx>
        <cx:txData>
          <cx:v>Distribution of studies by  World Bank category</cx:v>
        </cx:txData>
      </cx:tx>
      <cx:spPr>
        <a:ln>
          <a:solidFill>
            <a:srgbClr val="000000"/>
          </a:solidFill>
        </a:ln>
      </cx:spPr>
      <cx:txPr>
        <a:bodyPr vertOverflow="overflow" horzOverflow="overflow" wrap="square" lIns="0" tIns="0" rIns="0" bIns="0"/>
        <a:lstStyle/>
        <a:p>
          <a:pPr algn="ctr" rtl="0">
            <a:defRPr sz="1400" b="1" i="0">
              <a:solidFill>
                <a:srgbClr val="595959"/>
              </a:solidFill>
              <a:latin typeface="Helvetica Neue"/>
              <a:ea typeface="Helvetica Neue"/>
              <a:cs typeface="Helvetica Neue"/>
            </a:defRPr>
          </a:pPr>
          <a:r>
            <a:rPr b="1"/>
            <a:t>Distribution of studies by  World Bank category</a:t>
          </a:r>
        </a:p>
      </cx:txPr>
    </cx:title>
    <cx:plotArea>
      <cx:plotAreaRegion>
        <cx:series layoutId="treemap" uniqueId="{3635002C-050D-4AAE-85E3-B880B8F0E792}" formatIdx="0">
          <cx:tx>
            <cx:txData>
              <cx:f/>
              <cx:v>COUNT</cx:v>
            </cx:txData>
          </cx:tx>
          <cx:dataLabels pos="inEnd">
            <cx:visibility seriesName="1" categoryName="0" value="1"/>
            <cx:separator>
</cx:separator>
          </cx:dataLabels>
          <cx:dataId val="0"/>
          <cx:layoutPr>
            <cx:parentLabelLayout val="overlapping"/>
          </cx:layoutPr>
        </cx:series>
        <cx:series layoutId="treemap" hidden="1" uniqueId="{E57119FB-F724-44AB-AF4F-EC3E75D8A424}" formatIdx="1">
          <cx:tx>
            <cx:txData>
              <cx:f/>
              <cx:v>%</cx:v>
            </cx:txData>
          </cx:tx>
          <cx:dataLabels pos="inEnd">
            <cx:visibility seriesName="0" categoryName="1" value="0"/>
          </cx:dataLabels>
          <cx:dataId val="1"/>
          <cx:layoutPr>
            <cx:parentLabelLayout val="overlapping"/>
          </cx:layoutPr>
        </cx:series>
      </cx:plotAreaRegion>
    </cx:plotArea>
    <cx:legend pos="r" align="ctr" overlay="0"/>
  </cx:chart>
</cx: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410">
  <cs:axisTitle>
    <cs:lnRef idx="0"/>
    <cs:fillRef idx="0"/>
    <cs:effectRef idx="0"/>
    <cs:fontRef idx="minor">
      <a:schemeClr val="tx1">
        <a:lumMod val="65000"/>
        <a:lumOff val="35000"/>
      </a:schemeClr>
    </cs:fontRef>
    <cs:spPr>
      <a:solidFill>
        <a:schemeClr val="bg1">
          <a:lumMod val="65000"/>
        </a:schemeClr>
      </a:solidFill>
      <a:ln w="19050">
        <a:solidFill>
          <a:schemeClr val="bg1"/>
        </a:solidFill>
      </a:ln>
    </cs:spPr>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lt1"/>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19050">
        <a:solidFill>
          <a:schemeClr val="lt1"/>
        </a:solidFill>
      </a:ln>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18" Type="http://schemas.openxmlformats.org/officeDocument/2006/relationships/image" Target="../media/image3.png"/><Relationship Id="rId26" Type="http://schemas.openxmlformats.org/officeDocument/2006/relationships/customXml" Target="../ink/ink9.xml"/><Relationship Id="rId39" Type="http://schemas.openxmlformats.org/officeDocument/2006/relationships/chart" Target="../charts/chart21.xml"/><Relationship Id="rId21" Type="http://schemas.openxmlformats.org/officeDocument/2006/relationships/customXml" Target="../ink/ink5.xml"/><Relationship Id="rId34" Type="http://schemas.openxmlformats.org/officeDocument/2006/relationships/chart" Target="../charts/chart16.xml"/><Relationship Id="rId42" Type="http://schemas.openxmlformats.org/officeDocument/2006/relationships/chart" Target="../charts/chart24.xml"/><Relationship Id="rId7" Type="http://schemas.openxmlformats.org/officeDocument/2006/relationships/chart" Target="../charts/chart14.xml"/><Relationship Id="rId17" Type="http://schemas.openxmlformats.org/officeDocument/2006/relationships/customXml" Target="../ink/ink3.xml"/><Relationship Id="rId25" Type="http://schemas.openxmlformats.org/officeDocument/2006/relationships/customXml" Target="../ink/ink8.xml"/><Relationship Id="rId33" Type="http://schemas.microsoft.com/office/2014/relationships/chartEx" Target="../charts/chartEx1.xml"/><Relationship Id="rId38" Type="http://schemas.openxmlformats.org/officeDocument/2006/relationships/chart" Target="../charts/chart20.xml"/><Relationship Id="rId2" Type="http://schemas.openxmlformats.org/officeDocument/2006/relationships/chart" Target="../charts/chart9.xml"/><Relationship Id="rId16" Type="http://schemas.openxmlformats.org/officeDocument/2006/relationships/image" Target="../media/image2.png"/><Relationship Id="rId20" Type="http://schemas.openxmlformats.org/officeDocument/2006/relationships/image" Target="../media/image4.png"/><Relationship Id="rId29" Type="http://schemas.openxmlformats.org/officeDocument/2006/relationships/customXml" Target="../ink/ink12.xml"/><Relationship Id="rId41" Type="http://schemas.openxmlformats.org/officeDocument/2006/relationships/chart" Target="../charts/chart23.xml"/><Relationship Id="rId1" Type="http://schemas.openxmlformats.org/officeDocument/2006/relationships/chart" Target="../charts/chart8.xml"/><Relationship Id="rId6" Type="http://schemas.openxmlformats.org/officeDocument/2006/relationships/chart" Target="../charts/chart13.xml"/><Relationship Id="rId24" Type="http://schemas.openxmlformats.org/officeDocument/2006/relationships/customXml" Target="../ink/ink7.xml"/><Relationship Id="rId32" Type="http://schemas.openxmlformats.org/officeDocument/2006/relationships/chart" Target="../charts/chart15.xml"/><Relationship Id="rId37" Type="http://schemas.openxmlformats.org/officeDocument/2006/relationships/chart" Target="../charts/chart19.xml"/><Relationship Id="rId40" Type="http://schemas.openxmlformats.org/officeDocument/2006/relationships/chart" Target="../charts/chart22.xml"/><Relationship Id="rId5" Type="http://schemas.openxmlformats.org/officeDocument/2006/relationships/chart" Target="../charts/chart12.xml"/><Relationship Id="rId15" Type="http://schemas.openxmlformats.org/officeDocument/2006/relationships/customXml" Target="../ink/ink2.xml"/><Relationship Id="rId23" Type="http://schemas.openxmlformats.org/officeDocument/2006/relationships/customXml" Target="../ink/ink6.xml"/><Relationship Id="rId28" Type="http://schemas.openxmlformats.org/officeDocument/2006/relationships/customXml" Target="../ink/ink11.xml"/><Relationship Id="rId36" Type="http://schemas.openxmlformats.org/officeDocument/2006/relationships/chart" Target="../charts/chart18.xml"/><Relationship Id="rId19" Type="http://schemas.openxmlformats.org/officeDocument/2006/relationships/customXml" Target="../ink/ink4.xml"/><Relationship Id="rId31" Type="http://schemas.openxmlformats.org/officeDocument/2006/relationships/image" Target="../media/image6.png"/><Relationship Id="rId4" Type="http://schemas.openxmlformats.org/officeDocument/2006/relationships/chart" Target="../charts/chart11.xml"/><Relationship Id="rId14" Type="http://schemas.openxmlformats.org/officeDocument/2006/relationships/image" Target="../media/image1.png"/><Relationship Id="rId22" Type="http://schemas.openxmlformats.org/officeDocument/2006/relationships/image" Target="../media/image5.png"/><Relationship Id="rId27" Type="http://schemas.openxmlformats.org/officeDocument/2006/relationships/customXml" Target="../ink/ink10.xml"/><Relationship Id="rId30" Type="http://schemas.openxmlformats.org/officeDocument/2006/relationships/customXml" Target="../ink/ink13.xml"/><Relationship Id="rId35" Type="http://schemas.openxmlformats.org/officeDocument/2006/relationships/chart" Target="../charts/chart17.xml"/><Relationship Id="rId43" Type="http://schemas.openxmlformats.org/officeDocument/2006/relationships/chart" Target="../charts/chart25.xml"/><Relationship Id="rId8" Type="http://schemas.openxmlformats.org/officeDocument/2006/relationships/customXml" Target="../ink/ink1.xml"/><Relationship Id="rId3" Type="http://schemas.openxmlformats.org/officeDocument/2006/relationships/chart" Target="../charts/chart10.xml"/></Relationships>
</file>

<file path=xl/drawings/drawing1.xml><?xml version="1.0" encoding="utf-8"?>
<xdr:wsDr xmlns:xdr="http://schemas.openxmlformats.org/drawingml/2006/spreadsheetDrawing" xmlns:a="http://schemas.openxmlformats.org/drawingml/2006/main">
  <xdr:twoCellAnchor>
    <xdr:from>
      <xdr:col>10</xdr:col>
      <xdr:colOff>381000</xdr:colOff>
      <xdr:row>1</xdr:row>
      <xdr:rowOff>104775</xdr:rowOff>
    </xdr:from>
    <xdr:to>
      <xdr:col>18</xdr:col>
      <xdr:colOff>76200</xdr:colOff>
      <xdr:row>18</xdr:row>
      <xdr:rowOff>76200</xdr:rowOff>
    </xdr:to>
    <xdr:graphicFrame macro="">
      <xdr:nvGraphicFramePr>
        <xdr:cNvPr id="10" name="Chart 9">
          <a:extLst>
            <a:ext uri="{FF2B5EF4-FFF2-40B4-BE49-F238E27FC236}">
              <a16:creationId xmlns:a16="http://schemas.microsoft.com/office/drawing/2014/main" id="{97A65FDF-52FE-4536-DC70-7F3C89AE4FC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295275</xdr:colOff>
      <xdr:row>33</xdr:row>
      <xdr:rowOff>47625</xdr:rowOff>
    </xdr:from>
    <xdr:to>
      <xdr:col>14</xdr:col>
      <xdr:colOff>600075</xdr:colOff>
      <xdr:row>50</xdr:row>
      <xdr:rowOff>38100</xdr:rowOff>
    </xdr:to>
    <xdr:graphicFrame macro="">
      <xdr:nvGraphicFramePr>
        <xdr:cNvPr id="13" name="Chart 12">
          <a:extLst>
            <a:ext uri="{FF2B5EF4-FFF2-40B4-BE49-F238E27FC236}">
              <a16:creationId xmlns:a16="http://schemas.microsoft.com/office/drawing/2014/main" id="{4169197E-C7F1-B1EE-0311-619A0C1AD6EC}"/>
            </a:ext>
            <a:ext uri="{147F2762-F138-4A5C-976F-8EAC2B608ADB}">
              <a16:predDERef xmlns:a16="http://schemas.microsoft.com/office/drawing/2014/main" pred="{97A65FDF-52FE-4536-DC70-7F3C89AE4FC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0</xdr:colOff>
      <xdr:row>56</xdr:row>
      <xdr:rowOff>85725</xdr:rowOff>
    </xdr:from>
    <xdr:to>
      <xdr:col>14</xdr:col>
      <xdr:colOff>304800</xdr:colOff>
      <xdr:row>73</xdr:row>
      <xdr:rowOff>76200</xdr:rowOff>
    </xdr:to>
    <xdr:graphicFrame macro="">
      <xdr:nvGraphicFramePr>
        <xdr:cNvPr id="14" name="Chart 13">
          <a:extLst>
            <a:ext uri="{FF2B5EF4-FFF2-40B4-BE49-F238E27FC236}">
              <a16:creationId xmlns:a16="http://schemas.microsoft.com/office/drawing/2014/main" id="{C0545E0A-C988-F10D-FBD9-9EDBB860C04E}"/>
            </a:ext>
            <a:ext uri="{147F2762-F138-4A5C-976F-8EAC2B608ADB}">
              <a16:predDERef xmlns:a16="http://schemas.microsoft.com/office/drawing/2014/main" pred="{4169197E-C7F1-B1EE-0311-619A0C1AD6E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542925</xdr:colOff>
      <xdr:row>73</xdr:row>
      <xdr:rowOff>28575</xdr:rowOff>
    </xdr:from>
    <xdr:to>
      <xdr:col>21</xdr:col>
      <xdr:colOff>66675</xdr:colOff>
      <xdr:row>107</xdr:row>
      <xdr:rowOff>104775</xdr:rowOff>
    </xdr:to>
    <xdr:graphicFrame macro="">
      <xdr:nvGraphicFramePr>
        <xdr:cNvPr id="15" name="Chart 14">
          <a:extLst>
            <a:ext uri="{FF2B5EF4-FFF2-40B4-BE49-F238E27FC236}">
              <a16:creationId xmlns:a16="http://schemas.microsoft.com/office/drawing/2014/main" id="{0B7DE7FB-F721-0404-EB99-D23FAD52E08C}"/>
            </a:ext>
            <a:ext uri="{147F2762-F138-4A5C-976F-8EAC2B608ADB}">
              <a16:predDERef xmlns:a16="http://schemas.microsoft.com/office/drawing/2014/main" pred="{C0545E0A-C988-F10D-FBD9-9EDBB860C04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542925</xdr:colOff>
      <xdr:row>121</xdr:row>
      <xdr:rowOff>152400</xdr:rowOff>
    </xdr:from>
    <xdr:to>
      <xdr:col>14</xdr:col>
      <xdr:colOff>238125</xdr:colOff>
      <xdr:row>138</xdr:row>
      <xdr:rowOff>142875</xdr:rowOff>
    </xdr:to>
    <xdr:graphicFrame macro="">
      <xdr:nvGraphicFramePr>
        <xdr:cNvPr id="16" name="Chart 15">
          <a:extLst>
            <a:ext uri="{FF2B5EF4-FFF2-40B4-BE49-F238E27FC236}">
              <a16:creationId xmlns:a16="http://schemas.microsoft.com/office/drawing/2014/main" id="{DAEF810C-8777-C6B2-5BA1-C262417D0522}"/>
            </a:ext>
            <a:ext uri="{147F2762-F138-4A5C-976F-8EAC2B608ADB}">
              <a16:predDERef xmlns:a16="http://schemas.microsoft.com/office/drawing/2014/main" pred="{0B7DE7FB-F721-0404-EB99-D23FAD52E08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5</xdr:col>
      <xdr:colOff>400050</xdr:colOff>
      <xdr:row>150</xdr:row>
      <xdr:rowOff>9525</xdr:rowOff>
    </xdr:from>
    <xdr:to>
      <xdr:col>17</xdr:col>
      <xdr:colOff>476250</xdr:colOff>
      <xdr:row>171</xdr:row>
      <xdr:rowOff>28575</xdr:rowOff>
    </xdr:to>
    <xdr:graphicFrame macro="">
      <xdr:nvGraphicFramePr>
        <xdr:cNvPr id="17" name="Chart 16">
          <a:extLst>
            <a:ext uri="{FF2B5EF4-FFF2-40B4-BE49-F238E27FC236}">
              <a16:creationId xmlns:a16="http://schemas.microsoft.com/office/drawing/2014/main" id="{6DBF3F4B-D1E5-E5D2-C9AF-31C63FFD1CA1}"/>
            </a:ext>
            <a:ext uri="{147F2762-F138-4A5C-976F-8EAC2B608ADB}">
              <a16:predDERef xmlns:a16="http://schemas.microsoft.com/office/drawing/2014/main" pred="{DAEF810C-8777-C6B2-5BA1-C262417D052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6</xdr:col>
      <xdr:colOff>381000</xdr:colOff>
      <xdr:row>174</xdr:row>
      <xdr:rowOff>66675</xdr:rowOff>
    </xdr:from>
    <xdr:to>
      <xdr:col>22</xdr:col>
      <xdr:colOff>47625</xdr:colOff>
      <xdr:row>195</xdr:row>
      <xdr:rowOff>28575</xdr:rowOff>
    </xdr:to>
    <xdr:graphicFrame macro="">
      <xdr:nvGraphicFramePr>
        <xdr:cNvPr id="18" name="Chart 17">
          <a:extLst>
            <a:ext uri="{FF2B5EF4-FFF2-40B4-BE49-F238E27FC236}">
              <a16:creationId xmlns:a16="http://schemas.microsoft.com/office/drawing/2014/main" id="{F4A74ED4-177A-3540-5AAE-3CFCE3114AF5}"/>
            </a:ext>
            <a:ext uri="{147F2762-F138-4A5C-976F-8EAC2B608ADB}">
              <a16:predDERef xmlns:a16="http://schemas.microsoft.com/office/drawing/2014/main" pred="{6DBF3F4B-D1E5-E5D2-C9AF-31C63FFD1CA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23</xdr:col>
      <xdr:colOff>342900</xdr:colOff>
      <xdr:row>0</xdr:row>
      <xdr:rowOff>0</xdr:rowOff>
    </xdr:from>
    <xdr:to>
      <xdr:col>32</xdr:col>
      <xdr:colOff>485775</xdr:colOff>
      <xdr:row>20</xdr:row>
      <xdr:rowOff>114300</xdr:rowOff>
    </xdr:to>
    <xdr:graphicFrame macro="">
      <xdr:nvGraphicFramePr>
        <xdr:cNvPr id="9" name="Chart 8">
          <a:extLst>
            <a:ext uri="{FF2B5EF4-FFF2-40B4-BE49-F238E27FC236}">
              <a16:creationId xmlns:a16="http://schemas.microsoft.com/office/drawing/2014/main" id="{D425DE27-D1AD-419C-9251-0521AA8EE38C}"/>
            </a:ext>
            <a:ext uri="{147F2762-F138-4A5C-976F-8EAC2B608ADB}">
              <a16:predDERef xmlns:a16="http://schemas.microsoft.com/office/drawing/2014/main" pred="{81B3CA21-3DD9-E887-4E58-2BDADCAF407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409575</xdr:colOff>
      <xdr:row>27</xdr:row>
      <xdr:rowOff>28575</xdr:rowOff>
    </xdr:from>
    <xdr:to>
      <xdr:col>21</xdr:col>
      <xdr:colOff>295275</xdr:colOff>
      <xdr:row>52</xdr:row>
      <xdr:rowOff>85725</xdr:rowOff>
    </xdr:to>
    <xdr:graphicFrame macro="">
      <xdr:nvGraphicFramePr>
        <xdr:cNvPr id="10" name="Chart 9">
          <a:extLst>
            <a:ext uri="{FF2B5EF4-FFF2-40B4-BE49-F238E27FC236}">
              <a16:creationId xmlns:a16="http://schemas.microsoft.com/office/drawing/2014/main" id="{B0AC25F3-B65F-B69F-8825-A73E30D194C2}"/>
            </a:ext>
            <a:ext uri="{147F2762-F138-4A5C-976F-8EAC2B608ADB}">
              <a16:predDERef xmlns:a16="http://schemas.microsoft.com/office/drawing/2014/main" pred="{D425DE27-D1AD-419C-9251-0521AA8EE38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27</xdr:col>
      <xdr:colOff>228600</xdr:colOff>
      <xdr:row>60</xdr:row>
      <xdr:rowOff>66675</xdr:rowOff>
    </xdr:from>
    <xdr:to>
      <xdr:col>37</xdr:col>
      <xdr:colOff>381000</xdr:colOff>
      <xdr:row>83</xdr:row>
      <xdr:rowOff>19050</xdr:rowOff>
    </xdr:to>
    <xdr:graphicFrame macro="">
      <xdr:nvGraphicFramePr>
        <xdr:cNvPr id="12" name="Chart 11">
          <a:extLst>
            <a:ext uri="{FF2B5EF4-FFF2-40B4-BE49-F238E27FC236}">
              <a16:creationId xmlns:a16="http://schemas.microsoft.com/office/drawing/2014/main" id="{D4D7FE8B-9041-3EEB-B39E-D6C0BDBF6345}"/>
            </a:ext>
            <a:ext uri="{147F2762-F138-4A5C-976F-8EAC2B608ADB}">
              <a16:predDERef xmlns:a16="http://schemas.microsoft.com/office/drawing/2014/main" pred="{B0AC25F3-B65F-B69F-8825-A73E30D194C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20</xdr:col>
      <xdr:colOff>409575</xdr:colOff>
      <xdr:row>27</xdr:row>
      <xdr:rowOff>133350</xdr:rowOff>
    </xdr:from>
    <xdr:to>
      <xdr:col>32</xdr:col>
      <xdr:colOff>371475</xdr:colOff>
      <xdr:row>51</xdr:row>
      <xdr:rowOff>123825</xdr:rowOff>
    </xdr:to>
    <xdr:graphicFrame macro="">
      <xdr:nvGraphicFramePr>
        <xdr:cNvPr id="3" name="Chart 2">
          <a:extLst>
            <a:ext uri="{FF2B5EF4-FFF2-40B4-BE49-F238E27FC236}">
              <a16:creationId xmlns:a16="http://schemas.microsoft.com/office/drawing/2014/main" id="{05100754-68C9-14BD-CDFE-4E2D6F2935EB}"/>
            </a:ext>
            <a:ext uri="{147F2762-F138-4A5C-976F-8EAC2B608ADB}">
              <a16:predDERef xmlns:a16="http://schemas.microsoft.com/office/drawing/2014/main" pred="{D4FC6C1F-E328-E870-A96D-E912FB4D842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xdr:col>
      <xdr:colOff>180975</xdr:colOff>
      <xdr:row>57</xdr:row>
      <xdr:rowOff>85725</xdr:rowOff>
    </xdr:from>
    <xdr:to>
      <xdr:col>24</xdr:col>
      <xdr:colOff>304800</xdr:colOff>
      <xdr:row>80</xdr:row>
      <xdr:rowOff>28575</xdr:rowOff>
    </xdr:to>
    <xdr:graphicFrame macro="">
      <xdr:nvGraphicFramePr>
        <xdr:cNvPr id="4" name="Chart 3">
          <a:extLst>
            <a:ext uri="{FF2B5EF4-FFF2-40B4-BE49-F238E27FC236}">
              <a16:creationId xmlns:a16="http://schemas.microsoft.com/office/drawing/2014/main" id="{1C3F4A7C-CDF3-52F2-589B-1BA50FA6F652}"/>
            </a:ext>
            <a:ext uri="{147F2762-F138-4A5C-976F-8EAC2B608ADB}">
              <a16:predDERef xmlns:a16="http://schemas.microsoft.com/office/drawing/2014/main" pred="{05100754-68C9-14BD-CDFE-4E2D6F2935E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4</xdr:col>
      <xdr:colOff>304800</xdr:colOff>
      <xdr:row>112</xdr:row>
      <xdr:rowOff>9525</xdr:rowOff>
    </xdr:from>
    <xdr:to>
      <xdr:col>44</xdr:col>
      <xdr:colOff>361950</xdr:colOff>
      <xdr:row>138</xdr:row>
      <xdr:rowOff>28575</xdr:rowOff>
    </xdr:to>
    <xdr:graphicFrame macro="">
      <xdr:nvGraphicFramePr>
        <xdr:cNvPr id="6" name="Chart 5">
          <a:extLst>
            <a:ext uri="{FF2B5EF4-FFF2-40B4-BE49-F238E27FC236}">
              <a16:creationId xmlns:a16="http://schemas.microsoft.com/office/drawing/2014/main" id="{6549F686-B489-3709-6B60-D8FEB366EC7B}"/>
            </a:ext>
            <a:ext uri="{147F2762-F138-4A5C-976F-8EAC2B608ADB}">
              <a16:predDERef xmlns:a16="http://schemas.microsoft.com/office/drawing/2014/main" pred="{1C3F4A7C-CDF3-52F2-589B-1BA50FA6F65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22</xdr:col>
      <xdr:colOff>600075</xdr:colOff>
      <xdr:row>150</xdr:row>
      <xdr:rowOff>133350</xdr:rowOff>
    </xdr:from>
    <xdr:to>
      <xdr:col>41</xdr:col>
      <xdr:colOff>342900</xdr:colOff>
      <xdr:row>175</xdr:row>
      <xdr:rowOff>104775</xdr:rowOff>
    </xdr:to>
    <xdr:graphicFrame macro="">
      <xdr:nvGraphicFramePr>
        <xdr:cNvPr id="5" name="Chart 4">
          <a:extLst>
            <a:ext uri="{FF2B5EF4-FFF2-40B4-BE49-F238E27FC236}">
              <a16:creationId xmlns:a16="http://schemas.microsoft.com/office/drawing/2014/main" id="{6862FCAC-4B6C-51CC-2528-35D0A23C3B2B}"/>
            </a:ext>
            <a:ext uri="{147F2762-F138-4A5C-976F-8EAC2B608ADB}">
              <a16:predDERef xmlns:a16="http://schemas.microsoft.com/office/drawing/2014/main" pred="{6549F686-B489-3709-6B60-D8FEB366EC7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18</xdr:col>
      <xdr:colOff>400050</xdr:colOff>
      <xdr:row>0</xdr:row>
      <xdr:rowOff>114300</xdr:rowOff>
    </xdr:from>
    <xdr:to>
      <xdr:col>22</xdr:col>
      <xdr:colOff>342900</xdr:colOff>
      <xdr:row>4</xdr:row>
      <xdr:rowOff>95250</xdr:rowOff>
    </xdr:to>
    <mc:AlternateContent xmlns:mc="http://schemas.openxmlformats.org/markup-compatibility/2006" xmlns:xdr14="http://schemas.microsoft.com/office/excel/2010/spreadsheetDrawing">
      <mc:Choice Requires="xdr14">
        <xdr:contentPart xmlns:r="http://schemas.openxmlformats.org/officeDocument/2006/relationships" r:id="rId8">
          <xdr14:nvContentPartPr>
            <xdr14:cNvPr id="2" name="Ink 1">
              <a:extLst>
                <a:ext uri="{FF2B5EF4-FFF2-40B4-BE49-F238E27FC236}">
                  <a16:creationId xmlns:a16="http://schemas.microsoft.com/office/drawing/2014/main" id="{10CC4DA6-428B-434E-B4E8-5FACA414FA6E}"/>
                </a:ext>
                <a:ext uri="{147F2762-F138-4A5C-976F-8EAC2B608ADB}">
                  <a16:predDERef xmlns:a16="http://schemas.microsoft.com/office/drawing/2014/main" pred="{6862FCAC-4B6C-51CC-2528-35D0A23C3B2B}"/>
                </a:ext>
              </a:extLst>
            </xdr14:cNvPr>
            <xdr14:cNvContentPartPr/>
          </xdr14:nvContentPartPr>
          <xdr14:nvPr macro=""/>
          <xdr14:xfrm>
            <a:off x="11953875" y="114300"/>
            <a:ext cx="2381250" cy="628650"/>
          </xdr14:xfrm>
        </xdr:contentPart>
      </mc:Choice>
      <mc:Fallback xmlns="">
        <xdr:pic>
          <xdr:nvPicPr>
            <xdr:cNvPr id="2" name="">
              <a:extLst>
                <a:ext uri="{FF2B5EF4-FFF2-40B4-BE49-F238E27FC236}">
                  <a16:creationId xmlns:a16="http://schemas.microsoft.com/office/drawing/2014/main" id="{10CC4DA6-428B-434E-B4E8-5FACA414FA6E}"/>
                </a:ext>
                <a:ext uri="{147F2762-F138-4A5C-976F-8EAC2B608ADB}">
                  <a16:predDERef xmlns:a16="http://schemas.microsoft.com/office/drawing/2014/main" pred="{6862FCAC-4B6C-51CC-2528-35D0A23C3B2B}"/>
                </a:ext>
              </a:extLst>
            </xdr:cNvPr>
            <xdr:cNvPicPr/>
          </xdr:nvPicPr>
          <xdr:blipFill>
            <a:blip xmlns:r="http://schemas.openxmlformats.org/officeDocument/2006/relationships" r:embed="rId14"/>
            <a:stretch>
              <a:fillRect/>
            </a:stretch>
          </xdr:blipFill>
          <xdr:spPr>
            <a:xfrm>
              <a:off x="11935846" y="96798"/>
              <a:ext cx="2416947" cy="664012"/>
            </a:xfrm>
            <a:prstGeom prst="rect">
              <a:avLst/>
            </a:prstGeom>
          </xdr:spPr>
        </xdr:pic>
      </mc:Fallback>
    </mc:AlternateContent>
    <xdr:clientData/>
  </xdr:twoCellAnchor>
  <xdr:twoCellAnchor editAs="oneCell">
    <xdr:from>
      <xdr:col>22</xdr:col>
      <xdr:colOff>371475</xdr:colOff>
      <xdr:row>0</xdr:row>
      <xdr:rowOff>95250</xdr:rowOff>
    </xdr:from>
    <xdr:to>
      <xdr:col>25</xdr:col>
      <xdr:colOff>466725</xdr:colOff>
      <xdr:row>3</xdr:row>
      <xdr:rowOff>142875</xdr:rowOff>
    </xdr:to>
    <mc:AlternateContent xmlns:mc="http://schemas.openxmlformats.org/markup-compatibility/2006" xmlns:xdr14="http://schemas.microsoft.com/office/excel/2010/spreadsheetDrawing">
      <mc:Choice Requires="xdr14">
        <xdr:contentPart xmlns:r="http://schemas.openxmlformats.org/officeDocument/2006/relationships" r:id="rId15">
          <xdr14:nvContentPartPr>
            <xdr14:cNvPr id="8" name="Ink 7">
              <a:extLst>
                <a:ext uri="{FF2B5EF4-FFF2-40B4-BE49-F238E27FC236}">
                  <a16:creationId xmlns:a16="http://schemas.microsoft.com/office/drawing/2014/main" id="{F4D264B3-9F0A-4709-8501-AFB8A1A7CB3F}"/>
                </a:ext>
                <a:ext uri="{147F2762-F138-4A5C-976F-8EAC2B608ADB}">
                  <a16:predDERef xmlns:a16="http://schemas.microsoft.com/office/drawing/2014/main" pred="{10CC4DA6-428B-434E-B4E8-5FACA414FA6E}"/>
                </a:ext>
              </a:extLst>
            </xdr14:cNvPr>
            <xdr14:cNvContentPartPr/>
          </xdr14:nvContentPartPr>
          <xdr14:nvPr macro=""/>
          <xdr14:xfrm>
            <a:off x="14363700" y="95250"/>
            <a:ext cx="1924050" cy="533400"/>
          </xdr14:xfrm>
        </xdr:contentPart>
      </mc:Choice>
      <mc:Fallback xmlns="">
        <xdr:pic>
          <xdr:nvPicPr>
            <xdr:cNvPr id="8" name="">
              <a:extLst>
                <a:ext uri="{FF2B5EF4-FFF2-40B4-BE49-F238E27FC236}">
                  <a16:creationId xmlns:a16="http://schemas.microsoft.com/office/drawing/2014/main" id="{F4D264B3-9F0A-4709-8501-AFB8A1A7CB3F}"/>
                </a:ext>
                <a:ext uri="{147F2762-F138-4A5C-976F-8EAC2B608ADB}">
                  <a16:predDERef xmlns:a16="http://schemas.microsoft.com/office/drawing/2014/main" pred="{10CC4DA6-428B-434E-B4E8-5FACA414FA6E}"/>
                </a:ext>
              </a:extLst>
            </xdr:cNvPr>
            <xdr:cNvPicPr/>
          </xdr:nvPicPr>
          <xdr:blipFill>
            <a:blip xmlns:r="http://schemas.openxmlformats.org/officeDocument/2006/relationships" r:embed="rId16"/>
            <a:stretch>
              <a:fillRect/>
            </a:stretch>
          </xdr:blipFill>
          <xdr:spPr>
            <a:xfrm>
              <a:off x="14345708" y="77673"/>
              <a:ext cx="1959674" cy="568912"/>
            </a:xfrm>
            <a:prstGeom prst="rect">
              <a:avLst/>
            </a:prstGeom>
          </xdr:spPr>
        </xdr:pic>
      </mc:Fallback>
    </mc:AlternateContent>
    <xdr:clientData/>
  </xdr:twoCellAnchor>
  <xdr:twoCellAnchor editAs="oneCell">
    <xdr:from>
      <xdr:col>22</xdr:col>
      <xdr:colOff>476250</xdr:colOff>
      <xdr:row>1</xdr:row>
      <xdr:rowOff>114300</xdr:rowOff>
    </xdr:from>
    <xdr:to>
      <xdr:col>25</xdr:col>
      <xdr:colOff>409575</xdr:colOff>
      <xdr:row>3</xdr:row>
      <xdr:rowOff>142875</xdr:rowOff>
    </xdr:to>
    <mc:AlternateContent xmlns:mc="http://schemas.openxmlformats.org/markup-compatibility/2006" xmlns:xdr14="http://schemas.microsoft.com/office/excel/2010/spreadsheetDrawing">
      <mc:Choice Requires="xdr14">
        <xdr:contentPart xmlns:r="http://schemas.openxmlformats.org/officeDocument/2006/relationships" r:id="rId17">
          <xdr14:nvContentPartPr>
            <xdr14:cNvPr id="11" name="Ink 10">
              <a:extLst>
                <a:ext uri="{FF2B5EF4-FFF2-40B4-BE49-F238E27FC236}">
                  <a16:creationId xmlns:a16="http://schemas.microsoft.com/office/drawing/2014/main" id="{73ED8EFB-EE25-4977-AD75-467465B4D33A}"/>
                </a:ext>
                <a:ext uri="{147F2762-F138-4A5C-976F-8EAC2B608ADB}">
                  <a16:predDERef xmlns:a16="http://schemas.microsoft.com/office/drawing/2014/main" pred="{F4D264B3-9F0A-4709-8501-AFB8A1A7CB3F}"/>
                </a:ext>
              </a:extLst>
            </xdr14:cNvPr>
            <xdr14:cNvContentPartPr/>
          </xdr14:nvContentPartPr>
          <xdr14:nvPr macro=""/>
          <xdr14:xfrm>
            <a:off x="14468475" y="276225"/>
            <a:ext cx="1762125" cy="352425"/>
          </xdr14:xfrm>
        </xdr:contentPart>
      </mc:Choice>
      <mc:Fallback xmlns="">
        <xdr:pic>
          <xdr:nvPicPr>
            <xdr:cNvPr id="11" name="">
              <a:extLst>
                <a:ext uri="{FF2B5EF4-FFF2-40B4-BE49-F238E27FC236}">
                  <a16:creationId xmlns:a16="http://schemas.microsoft.com/office/drawing/2014/main" id="{73ED8EFB-EE25-4977-AD75-467465B4D33A}"/>
                </a:ext>
                <a:ext uri="{147F2762-F138-4A5C-976F-8EAC2B608ADB}">
                  <a16:predDERef xmlns:a16="http://schemas.microsoft.com/office/drawing/2014/main" pred="{F4D264B3-9F0A-4709-8501-AFB8A1A7CB3F}"/>
                </a:ext>
              </a:extLst>
            </xdr:cNvPr>
            <xdr:cNvPicPr/>
          </xdr:nvPicPr>
          <xdr:blipFill>
            <a:blip xmlns:r="http://schemas.openxmlformats.org/officeDocument/2006/relationships" r:embed="rId18"/>
            <a:stretch>
              <a:fillRect/>
            </a:stretch>
          </xdr:blipFill>
          <xdr:spPr>
            <a:xfrm>
              <a:off x="14450446" y="258367"/>
              <a:ext cx="1797822" cy="388506"/>
            </a:xfrm>
            <a:prstGeom prst="rect">
              <a:avLst/>
            </a:prstGeom>
          </xdr:spPr>
        </xdr:pic>
      </mc:Fallback>
    </mc:AlternateContent>
    <xdr:clientData/>
  </xdr:twoCellAnchor>
  <xdr:twoCellAnchor editAs="oneCell">
    <xdr:from>
      <xdr:col>22</xdr:col>
      <xdr:colOff>285750</xdr:colOff>
      <xdr:row>3</xdr:row>
      <xdr:rowOff>104775</xdr:rowOff>
    </xdr:from>
    <xdr:to>
      <xdr:col>24</xdr:col>
      <xdr:colOff>590550</xdr:colOff>
      <xdr:row>4</xdr:row>
      <xdr:rowOff>9525</xdr:rowOff>
    </xdr:to>
    <mc:AlternateContent xmlns:mc="http://schemas.openxmlformats.org/markup-compatibility/2006" xmlns:xdr14="http://schemas.microsoft.com/office/excel/2010/spreadsheetDrawing">
      <mc:Choice Requires="xdr14">
        <xdr:contentPart xmlns:r="http://schemas.openxmlformats.org/officeDocument/2006/relationships" r:id="rId19">
          <xdr14:nvContentPartPr>
            <xdr14:cNvPr id="13" name="Ink 12">
              <a:extLst>
                <a:ext uri="{FF2B5EF4-FFF2-40B4-BE49-F238E27FC236}">
                  <a16:creationId xmlns:a16="http://schemas.microsoft.com/office/drawing/2014/main" id="{5F843F1C-CE83-4956-9E24-01E34EC9A0A3}"/>
                </a:ext>
                <a:ext uri="{147F2762-F138-4A5C-976F-8EAC2B608ADB}">
                  <a16:predDERef xmlns:a16="http://schemas.microsoft.com/office/drawing/2014/main" pred="{73ED8EFB-EE25-4977-AD75-467465B4D33A}"/>
                </a:ext>
              </a:extLst>
            </xdr14:cNvPr>
            <xdr14:cNvContentPartPr/>
          </xdr14:nvContentPartPr>
          <xdr14:nvPr macro=""/>
          <xdr14:xfrm>
            <a:off x="14277975" y="590550"/>
            <a:ext cx="1524000" cy="66675"/>
          </xdr14:xfrm>
        </xdr:contentPart>
      </mc:Choice>
      <mc:Fallback xmlns="">
        <xdr:pic>
          <xdr:nvPicPr>
            <xdr:cNvPr id="13" name="">
              <a:extLst>
                <a:ext uri="{FF2B5EF4-FFF2-40B4-BE49-F238E27FC236}">
                  <a16:creationId xmlns:a16="http://schemas.microsoft.com/office/drawing/2014/main" id="{5F843F1C-CE83-4956-9E24-01E34EC9A0A3}"/>
                </a:ext>
                <a:ext uri="{147F2762-F138-4A5C-976F-8EAC2B608ADB}">
                  <a16:predDERef xmlns:a16="http://schemas.microsoft.com/office/drawing/2014/main" pred="{73ED8EFB-EE25-4977-AD75-467465B4D33A}"/>
                </a:ext>
              </a:extLst>
            </xdr:cNvPr>
            <xdr:cNvPicPr/>
          </xdr:nvPicPr>
          <xdr:blipFill>
            <a:blip xmlns:r="http://schemas.openxmlformats.org/officeDocument/2006/relationships" r:embed="rId20"/>
            <a:stretch>
              <a:fillRect/>
            </a:stretch>
          </xdr:blipFill>
          <xdr:spPr>
            <a:xfrm>
              <a:off x="14259922" y="572298"/>
              <a:ext cx="1559744" cy="103551"/>
            </a:xfrm>
            <a:prstGeom prst="rect">
              <a:avLst/>
            </a:prstGeom>
          </xdr:spPr>
        </xdr:pic>
      </mc:Fallback>
    </mc:AlternateContent>
    <xdr:clientData/>
  </xdr:twoCellAnchor>
  <xdr:twoCellAnchor editAs="oneCell">
    <xdr:from>
      <xdr:col>25</xdr:col>
      <xdr:colOff>171450</xdr:colOff>
      <xdr:row>4</xdr:row>
      <xdr:rowOff>123825</xdr:rowOff>
    </xdr:from>
    <xdr:to>
      <xdr:col>25</xdr:col>
      <xdr:colOff>171450</xdr:colOff>
      <xdr:row>4</xdr:row>
      <xdr:rowOff>123825</xdr:rowOff>
    </xdr:to>
    <mc:AlternateContent xmlns:mc="http://schemas.openxmlformats.org/markup-compatibility/2006" xmlns:xdr14="http://schemas.microsoft.com/office/excel/2010/spreadsheetDrawing">
      <mc:Choice Requires="xdr14">
        <xdr:contentPart xmlns:r="http://schemas.openxmlformats.org/officeDocument/2006/relationships" r:id="rId21">
          <xdr14:nvContentPartPr>
            <xdr14:cNvPr id="14" name="Ink 13">
              <a:extLst>
                <a:ext uri="{FF2B5EF4-FFF2-40B4-BE49-F238E27FC236}">
                  <a16:creationId xmlns:a16="http://schemas.microsoft.com/office/drawing/2014/main" id="{F4673FDE-E83F-4E99-B33D-CFC7AED55F1B}"/>
                </a:ext>
                <a:ext uri="{147F2762-F138-4A5C-976F-8EAC2B608ADB}">
                  <a16:predDERef xmlns:a16="http://schemas.microsoft.com/office/drawing/2014/main" pred="{5F843F1C-CE83-4956-9E24-01E34EC9A0A3}"/>
                </a:ext>
              </a:extLst>
            </xdr14:cNvPr>
            <xdr14:cNvContentPartPr/>
          </xdr14:nvContentPartPr>
          <xdr14:nvPr macro=""/>
          <xdr14:xfrm>
            <a:off x="15992475" y="771525"/>
            <a:ext cx="0" cy="0"/>
          </xdr14:xfrm>
        </xdr:contentPart>
      </mc:Choice>
      <mc:Fallback xmlns="">
        <xdr:pic>
          <xdr:nvPicPr>
            <xdr:cNvPr id="14" name="">
              <a:extLst>
                <a:ext uri="{FF2B5EF4-FFF2-40B4-BE49-F238E27FC236}">
                  <a16:creationId xmlns:a16="http://schemas.microsoft.com/office/drawing/2014/main" id="{F4673FDE-E83F-4E99-B33D-CFC7AED55F1B}"/>
                </a:ext>
                <a:ext uri="{147F2762-F138-4A5C-976F-8EAC2B608ADB}">
                  <a16:predDERef xmlns:a16="http://schemas.microsoft.com/office/drawing/2014/main" pred="{5F843F1C-CE83-4956-9E24-01E34EC9A0A3}"/>
                </a:ext>
              </a:extLst>
            </xdr:cNvPr>
            <xdr:cNvPicPr/>
          </xdr:nvPicPr>
          <xdr:blipFill>
            <a:blip xmlns:r="http://schemas.openxmlformats.org/officeDocument/2006/relationships" r:embed="rId22"/>
            <a:stretch>
              <a:fillRect/>
            </a:stretch>
          </xdr:blipFill>
          <xdr:spPr>
            <a:xfrm>
              <a:off x="15992475" y="771525"/>
              <a:ext cx="0" cy="0"/>
            </a:xfrm>
            <a:prstGeom prst="rect">
              <a:avLst/>
            </a:prstGeom>
          </xdr:spPr>
        </xdr:pic>
      </mc:Fallback>
    </mc:AlternateContent>
    <xdr:clientData/>
  </xdr:twoCellAnchor>
  <xdr:twoCellAnchor editAs="oneCell">
    <xdr:from>
      <xdr:col>25</xdr:col>
      <xdr:colOff>333375</xdr:colOff>
      <xdr:row>5</xdr:row>
      <xdr:rowOff>85725</xdr:rowOff>
    </xdr:from>
    <xdr:to>
      <xdr:col>25</xdr:col>
      <xdr:colOff>333375</xdr:colOff>
      <xdr:row>5</xdr:row>
      <xdr:rowOff>85725</xdr:rowOff>
    </xdr:to>
    <mc:AlternateContent xmlns:mc="http://schemas.openxmlformats.org/markup-compatibility/2006" xmlns:xdr14="http://schemas.microsoft.com/office/excel/2010/spreadsheetDrawing">
      <mc:Choice Requires="xdr14">
        <xdr:contentPart xmlns:r="http://schemas.openxmlformats.org/officeDocument/2006/relationships" r:id="rId23">
          <xdr14:nvContentPartPr>
            <xdr14:cNvPr id="19" name="Ink 18">
              <a:extLst>
                <a:ext uri="{FF2B5EF4-FFF2-40B4-BE49-F238E27FC236}">
                  <a16:creationId xmlns:a16="http://schemas.microsoft.com/office/drawing/2014/main" id="{5116E4BF-F75D-45EC-91DE-4EF00397D8F2}"/>
                </a:ext>
                <a:ext uri="{147F2762-F138-4A5C-976F-8EAC2B608ADB}">
                  <a16:predDERef xmlns:a16="http://schemas.microsoft.com/office/drawing/2014/main" pred="{F4673FDE-E83F-4E99-B33D-CFC7AED55F1B}"/>
                </a:ext>
              </a:extLst>
            </xdr14:cNvPr>
            <xdr14:cNvContentPartPr/>
          </xdr14:nvContentPartPr>
          <xdr14:nvPr macro=""/>
          <xdr14:xfrm>
            <a:off x="16154400" y="895350"/>
            <a:ext cx="0" cy="0"/>
          </xdr14:xfrm>
        </xdr:contentPart>
      </mc:Choice>
      <mc:Fallback xmlns="">
        <xdr:pic>
          <xdr:nvPicPr>
            <xdr:cNvPr id="19" name="">
              <a:extLst>
                <a:ext uri="{FF2B5EF4-FFF2-40B4-BE49-F238E27FC236}">
                  <a16:creationId xmlns:a16="http://schemas.microsoft.com/office/drawing/2014/main" id="{5116E4BF-F75D-45EC-91DE-4EF00397D8F2}"/>
                </a:ext>
                <a:ext uri="{147F2762-F138-4A5C-976F-8EAC2B608ADB}">
                  <a16:predDERef xmlns:a16="http://schemas.microsoft.com/office/drawing/2014/main" pred="{F4673FDE-E83F-4E99-B33D-CFC7AED55F1B}"/>
                </a:ext>
              </a:extLst>
            </xdr:cNvPr>
            <xdr:cNvPicPr/>
          </xdr:nvPicPr>
          <xdr:blipFill>
            <a:blip xmlns:r="http://schemas.openxmlformats.org/officeDocument/2006/relationships" r:embed="rId22"/>
            <a:stretch>
              <a:fillRect/>
            </a:stretch>
          </xdr:blipFill>
          <xdr:spPr>
            <a:xfrm>
              <a:off x="16154400" y="895350"/>
              <a:ext cx="0" cy="0"/>
            </a:xfrm>
            <a:prstGeom prst="rect">
              <a:avLst/>
            </a:prstGeom>
          </xdr:spPr>
        </xdr:pic>
      </mc:Fallback>
    </mc:AlternateContent>
    <xdr:clientData/>
  </xdr:twoCellAnchor>
  <xdr:twoCellAnchor editAs="oneCell">
    <xdr:from>
      <xdr:col>25</xdr:col>
      <xdr:colOff>333375</xdr:colOff>
      <xdr:row>5</xdr:row>
      <xdr:rowOff>66675</xdr:rowOff>
    </xdr:from>
    <xdr:to>
      <xdr:col>25</xdr:col>
      <xdr:colOff>333375</xdr:colOff>
      <xdr:row>5</xdr:row>
      <xdr:rowOff>66675</xdr:rowOff>
    </xdr:to>
    <mc:AlternateContent xmlns:mc="http://schemas.openxmlformats.org/markup-compatibility/2006" xmlns:xdr14="http://schemas.microsoft.com/office/excel/2010/spreadsheetDrawing">
      <mc:Choice Requires="xdr14">
        <xdr:contentPart xmlns:r="http://schemas.openxmlformats.org/officeDocument/2006/relationships" r:id="rId24">
          <xdr14:nvContentPartPr>
            <xdr14:cNvPr id="20" name="Ink 19">
              <a:extLst>
                <a:ext uri="{FF2B5EF4-FFF2-40B4-BE49-F238E27FC236}">
                  <a16:creationId xmlns:a16="http://schemas.microsoft.com/office/drawing/2014/main" id="{1785785F-E1E7-460A-BC61-E717863ED621}"/>
                </a:ext>
                <a:ext uri="{147F2762-F138-4A5C-976F-8EAC2B608ADB}">
                  <a16:predDERef xmlns:a16="http://schemas.microsoft.com/office/drawing/2014/main" pred="{5116E4BF-F75D-45EC-91DE-4EF00397D8F2}"/>
                </a:ext>
              </a:extLst>
            </xdr14:cNvPr>
            <xdr14:cNvContentPartPr/>
          </xdr14:nvContentPartPr>
          <xdr14:nvPr macro=""/>
          <xdr14:xfrm>
            <a:off x="16154400" y="876300"/>
            <a:ext cx="0" cy="0"/>
          </xdr14:xfrm>
        </xdr:contentPart>
      </mc:Choice>
      <mc:Fallback xmlns="">
        <xdr:pic>
          <xdr:nvPicPr>
            <xdr:cNvPr id="20" name="">
              <a:extLst>
                <a:ext uri="{FF2B5EF4-FFF2-40B4-BE49-F238E27FC236}">
                  <a16:creationId xmlns:a16="http://schemas.microsoft.com/office/drawing/2014/main" id="{1785785F-E1E7-460A-BC61-E717863ED621}"/>
                </a:ext>
                <a:ext uri="{147F2762-F138-4A5C-976F-8EAC2B608ADB}">
                  <a16:predDERef xmlns:a16="http://schemas.microsoft.com/office/drawing/2014/main" pred="{5116E4BF-F75D-45EC-91DE-4EF00397D8F2}"/>
                </a:ext>
              </a:extLst>
            </xdr:cNvPr>
            <xdr:cNvPicPr/>
          </xdr:nvPicPr>
          <xdr:blipFill>
            <a:blip xmlns:r="http://schemas.openxmlformats.org/officeDocument/2006/relationships" r:embed="rId22"/>
            <a:stretch>
              <a:fillRect/>
            </a:stretch>
          </xdr:blipFill>
          <xdr:spPr>
            <a:xfrm>
              <a:off x="16154400" y="876300"/>
              <a:ext cx="0" cy="0"/>
            </a:xfrm>
            <a:prstGeom prst="rect">
              <a:avLst/>
            </a:prstGeom>
          </xdr:spPr>
        </xdr:pic>
      </mc:Fallback>
    </mc:AlternateContent>
    <xdr:clientData/>
  </xdr:twoCellAnchor>
  <xdr:twoCellAnchor editAs="oneCell">
    <xdr:from>
      <xdr:col>25</xdr:col>
      <xdr:colOff>333375</xdr:colOff>
      <xdr:row>5</xdr:row>
      <xdr:rowOff>9525</xdr:rowOff>
    </xdr:from>
    <xdr:to>
      <xdr:col>25</xdr:col>
      <xdr:colOff>333375</xdr:colOff>
      <xdr:row>5</xdr:row>
      <xdr:rowOff>9525</xdr:rowOff>
    </xdr:to>
    <mc:AlternateContent xmlns:mc="http://schemas.openxmlformats.org/markup-compatibility/2006" xmlns:xdr14="http://schemas.microsoft.com/office/excel/2010/spreadsheetDrawing">
      <mc:Choice Requires="xdr14">
        <xdr:contentPart xmlns:r="http://schemas.openxmlformats.org/officeDocument/2006/relationships" r:id="rId25">
          <xdr14:nvContentPartPr>
            <xdr14:cNvPr id="21" name="Ink 20">
              <a:extLst>
                <a:ext uri="{FF2B5EF4-FFF2-40B4-BE49-F238E27FC236}">
                  <a16:creationId xmlns:a16="http://schemas.microsoft.com/office/drawing/2014/main" id="{520E7A79-47C7-4A38-8D08-753B6C73E151}"/>
                </a:ext>
                <a:ext uri="{147F2762-F138-4A5C-976F-8EAC2B608ADB}">
                  <a16:predDERef xmlns:a16="http://schemas.microsoft.com/office/drawing/2014/main" pred="{1785785F-E1E7-460A-BC61-E717863ED621}"/>
                </a:ext>
              </a:extLst>
            </xdr14:cNvPr>
            <xdr14:cNvContentPartPr/>
          </xdr14:nvContentPartPr>
          <xdr14:nvPr macro=""/>
          <xdr14:xfrm>
            <a:off x="16154400" y="819150"/>
            <a:ext cx="0" cy="0"/>
          </xdr14:xfrm>
        </xdr:contentPart>
      </mc:Choice>
      <mc:Fallback xmlns="">
        <xdr:pic>
          <xdr:nvPicPr>
            <xdr:cNvPr id="21" name="">
              <a:extLst>
                <a:ext uri="{FF2B5EF4-FFF2-40B4-BE49-F238E27FC236}">
                  <a16:creationId xmlns:a16="http://schemas.microsoft.com/office/drawing/2014/main" id="{520E7A79-47C7-4A38-8D08-753B6C73E151}"/>
                </a:ext>
                <a:ext uri="{147F2762-F138-4A5C-976F-8EAC2B608ADB}">
                  <a16:predDERef xmlns:a16="http://schemas.microsoft.com/office/drawing/2014/main" pred="{1785785F-E1E7-460A-BC61-E717863ED621}"/>
                </a:ext>
              </a:extLst>
            </xdr:cNvPr>
            <xdr:cNvPicPr/>
          </xdr:nvPicPr>
          <xdr:blipFill>
            <a:blip xmlns:r="http://schemas.openxmlformats.org/officeDocument/2006/relationships" r:embed="rId22"/>
            <a:stretch>
              <a:fillRect/>
            </a:stretch>
          </xdr:blipFill>
          <xdr:spPr>
            <a:xfrm>
              <a:off x="16154400" y="819150"/>
              <a:ext cx="0" cy="0"/>
            </a:xfrm>
            <a:prstGeom prst="rect">
              <a:avLst/>
            </a:prstGeom>
          </xdr:spPr>
        </xdr:pic>
      </mc:Fallback>
    </mc:AlternateContent>
    <xdr:clientData/>
  </xdr:twoCellAnchor>
  <xdr:twoCellAnchor editAs="oneCell">
    <xdr:from>
      <xdr:col>27</xdr:col>
      <xdr:colOff>104775</xdr:colOff>
      <xdr:row>4</xdr:row>
      <xdr:rowOff>47625</xdr:rowOff>
    </xdr:from>
    <xdr:to>
      <xdr:col>27</xdr:col>
      <xdr:colOff>104775</xdr:colOff>
      <xdr:row>4</xdr:row>
      <xdr:rowOff>47625</xdr:rowOff>
    </xdr:to>
    <mc:AlternateContent xmlns:mc="http://schemas.openxmlformats.org/markup-compatibility/2006" xmlns:xdr14="http://schemas.microsoft.com/office/excel/2010/spreadsheetDrawing">
      <mc:Choice Requires="xdr14">
        <xdr:contentPart xmlns:r="http://schemas.openxmlformats.org/officeDocument/2006/relationships" r:id="rId26">
          <xdr14:nvContentPartPr>
            <xdr14:cNvPr id="22" name="Ink 21">
              <a:extLst>
                <a:ext uri="{FF2B5EF4-FFF2-40B4-BE49-F238E27FC236}">
                  <a16:creationId xmlns:a16="http://schemas.microsoft.com/office/drawing/2014/main" id="{F760DE9A-ACDA-43E9-B8F3-1A797256C73C}"/>
                </a:ext>
                <a:ext uri="{147F2762-F138-4A5C-976F-8EAC2B608ADB}">
                  <a16:predDERef xmlns:a16="http://schemas.microsoft.com/office/drawing/2014/main" pred="{520E7A79-47C7-4A38-8D08-753B6C73E151}"/>
                </a:ext>
              </a:extLst>
            </xdr14:cNvPr>
            <xdr14:cNvContentPartPr/>
          </xdr14:nvContentPartPr>
          <xdr14:nvPr macro=""/>
          <xdr14:xfrm>
            <a:off x="17145000" y="695325"/>
            <a:ext cx="0" cy="0"/>
          </xdr14:xfrm>
        </xdr:contentPart>
      </mc:Choice>
      <mc:Fallback xmlns="">
        <xdr:pic>
          <xdr:nvPicPr>
            <xdr:cNvPr id="22" name="">
              <a:extLst>
                <a:ext uri="{FF2B5EF4-FFF2-40B4-BE49-F238E27FC236}">
                  <a16:creationId xmlns:a16="http://schemas.microsoft.com/office/drawing/2014/main" id="{F760DE9A-ACDA-43E9-B8F3-1A797256C73C}"/>
                </a:ext>
                <a:ext uri="{147F2762-F138-4A5C-976F-8EAC2B608ADB}">
                  <a16:predDERef xmlns:a16="http://schemas.microsoft.com/office/drawing/2014/main" pred="{520E7A79-47C7-4A38-8D08-753B6C73E151}"/>
                </a:ext>
              </a:extLst>
            </xdr:cNvPr>
            <xdr:cNvPicPr/>
          </xdr:nvPicPr>
          <xdr:blipFill>
            <a:blip xmlns:r="http://schemas.openxmlformats.org/officeDocument/2006/relationships" r:embed="rId22"/>
            <a:stretch>
              <a:fillRect/>
            </a:stretch>
          </xdr:blipFill>
          <xdr:spPr>
            <a:xfrm>
              <a:off x="17145000" y="695325"/>
              <a:ext cx="0" cy="0"/>
            </a:xfrm>
            <a:prstGeom prst="rect">
              <a:avLst/>
            </a:prstGeom>
          </xdr:spPr>
        </xdr:pic>
      </mc:Fallback>
    </mc:AlternateContent>
    <xdr:clientData/>
  </xdr:twoCellAnchor>
  <xdr:twoCellAnchor editAs="oneCell">
    <xdr:from>
      <xdr:col>24</xdr:col>
      <xdr:colOff>238125</xdr:colOff>
      <xdr:row>5</xdr:row>
      <xdr:rowOff>114300</xdr:rowOff>
    </xdr:from>
    <xdr:to>
      <xdr:col>24</xdr:col>
      <xdr:colOff>238125</xdr:colOff>
      <xdr:row>5</xdr:row>
      <xdr:rowOff>114300</xdr:rowOff>
    </xdr:to>
    <mc:AlternateContent xmlns:mc="http://schemas.openxmlformats.org/markup-compatibility/2006" xmlns:xdr14="http://schemas.microsoft.com/office/excel/2010/spreadsheetDrawing">
      <mc:Choice Requires="xdr14">
        <xdr:contentPart xmlns:r="http://schemas.openxmlformats.org/officeDocument/2006/relationships" r:id="rId27">
          <xdr14:nvContentPartPr>
            <xdr14:cNvPr id="23" name="Ink 22">
              <a:extLst>
                <a:ext uri="{FF2B5EF4-FFF2-40B4-BE49-F238E27FC236}">
                  <a16:creationId xmlns:a16="http://schemas.microsoft.com/office/drawing/2014/main" id="{122E5C47-7EEF-43BC-BF0F-390B2A12F21D}"/>
                </a:ext>
                <a:ext uri="{147F2762-F138-4A5C-976F-8EAC2B608ADB}">
                  <a16:predDERef xmlns:a16="http://schemas.microsoft.com/office/drawing/2014/main" pred="{F760DE9A-ACDA-43E9-B8F3-1A797256C73C}"/>
                </a:ext>
              </a:extLst>
            </xdr14:cNvPr>
            <xdr14:cNvContentPartPr/>
          </xdr14:nvContentPartPr>
          <xdr14:nvPr macro=""/>
          <xdr14:xfrm>
            <a:off x="15449550" y="923925"/>
            <a:ext cx="0" cy="0"/>
          </xdr14:xfrm>
        </xdr:contentPart>
      </mc:Choice>
      <mc:Fallback xmlns="">
        <xdr:pic>
          <xdr:nvPicPr>
            <xdr:cNvPr id="23" name="">
              <a:extLst>
                <a:ext uri="{FF2B5EF4-FFF2-40B4-BE49-F238E27FC236}">
                  <a16:creationId xmlns:a16="http://schemas.microsoft.com/office/drawing/2014/main" id="{122E5C47-7EEF-43BC-BF0F-390B2A12F21D}"/>
                </a:ext>
                <a:ext uri="{147F2762-F138-4A5C-976F-8EAC2B608ADB}">
                  <a16:predDERef xmlns:a16="http://schemas.microsoft.com/office/drawing/2014/main" pred="{F760DE9A-ACDA-43E9-B8F3-1A797256C73C}"/>
                </a:ext>
              </a:extLst>
            </xdr:cNvPr>
            <xdr:cNvPicPr/>
          </xdr:nvPicPr>
          <xdr:blipFill>
            <a:blip xmlns:r="http://schemas.openxmlformats.org/officeDocument/2006/relationships" r:embed="rId22"/>
            <a:stretch>
              <a:fillRect/>
            </a:stretch>
          </xdr:blipFill>
          <xdr:spPr>
            <a:xfrm>
              <a:off x="15449550" y="923925"/>
              <a:ext cx="0" cy="0"/>
            </a:xfrm>
            <a:prstGeom prst="rect">
              <a:avLst/>
            </a:prstGeom>
          </xdr:spPr>
        </xdr:pic>
      </mc:Fallback>
    </mc:AlternateContent>
    <xdr:clientData/>
  </xdr:twoCellAnchor>
  <xdr:twoCellAnchor editAs="oneCell">
    <xdr:from>
      <xdr:col>18</xdr:col>
      <xdr:colOff>561975</xdr:colOff>
      <xdr:row>8</xdr:row>
      <xdr:rowOff>85725</xdr:rowOff>
    </xdr:from>
    <xdr:to>
      <xdr:col>18</xdr:col>
      <xdr:colOff>561975</xdr:colOff>
      <xdr:row>8</xdr:row>
      <xdr:rowOff>85725</xdr:rowOff>
    </xdr:to>
    <mc:AlternateContent xmlns:mc="http://schemas.openxmlformats.org/markup-compatibility/2006" xmlns:xdr14="http://schemas.microsoft.com/office/excel/2010/spreadsheetDrawing">
      <mc:Choice Requires="xdr14">
        <xdr:contentPart xmlns:r="http://schemas.openxmlformats.org/officeDocument/2006/relationships" r:id="rId28">
          <xdr14:nvContentPartPr>
            <xdr14:cNvPr id="24" name="Ink 23">
              <a:extLst>
                <a:ext uri="{FF2B5EF4-FFF2-40B4-BE49-F238E27FC236}">
                  <a16:creationId xmlns:a16="http://schemas.microsoft.com/office/drawing/2014/main" id="{5EFB16CA-DB8F-425D-9710-268C6B71A6FF}"/>
                </a:ext>
                <a:ext uri="{147F2762-F138-4A5C-976F-8EAC2B608ADB}">
                  <a16:predDERef xmlns:a16="http://schemas.microsoft.com/office/drawing/2014/main" pred="{122E5C47-7EEF-43BC-BF0F-390B2A12F21D}"/>
                </a:ext>
              </a:extLst>
            </xdr14:cNvPr>
            <xdr14:cNvContentPartPr/>
          </xdr14:nvContentPartPr>
          <xdr14:nvPr macro=""/>
          <xdr14:xfrm>
            <a:off x="12115800" y="1381125"/>
            <a:ext cx="0" cy="0"/>
          </xdr14:xfrm>
        </xdr:contentPart>
      </mc:Choice>
      <mc:Fallback xmlns="">
        <xdr:pic>
          <xdr:nvPicPr>
            <xdr:cNvPr id="24" name="">
              <a:extLst>
                <a:ext uri="{FF2B5EF4-FFF2-40B4-BE49-F238E27FC236}">
                  <a16:creationId xmlns:a16="http://schemas.microsoft.com/office/drawing/2014/main" id="{5EFB16CA-DB8F-425D-9710-268C6B71A6FF}"/>
                </a:ext>
                <a:ext uri="{147F2762-F138-4A5C-976F-8EAC2B608ADB}">
                  <a16:predDERef xmlns:a16="http://schemas.microsoft.com/office/drawing/2014/main" pred="{122E5C47-7EEF-43BC-BF0F-390B2A12F21D}"/>
                </a:ext>
              </a:extLst>
            </xdr:cNvPr>
            <xdr:cNvPicPr/>
          </xdr:nvPicPr>
          <xdr:blipFill>
            <a:blip xmlns:r="http://schemas.openxmlformats.org/officeDocument/2006/relationships" r:embed="rId22"/>
            <a:stretch>
              <a:fillRect/>
            </a:stretch>
          </xdr:blipFill>
          <xdr:spPr>
            <a:xfrm>
              <a:off x="12115800" y="1381125"/>
              <a:ext cx="0" cy="0"/>
            </a:xfrm>
            <a:prstGeom prst="rect">
              <a:avLst/>
            </a:prstGeom>
          </xdr:spPr>
        </xdr:pic>
      </mc:Fallback>
    </mc:AlternateContent>
    <xdr:clientData/>
  </xdr:twoCellAnchor>
  <xdr:twoCellAnchor editAs="oneCell">
    <xdr:from>
      <xdr:col>19</xdr:col>
      <xdr:colOff>104775</xdr:colOff>
      <xdr:row>15</xdr:row>
      <xdr:rowOff>76200</xdr:rowOff>
    </xdr:from>
    <xdr:to>
      <xdr:col>19</xdr:col>
      <xdr:colOff>104775</xdr:colOff>
      <xdr:row>15</xdr:row>
      <xdr:rowOff>76200</xdr:rowOff>
    </xdr:to>
    <mc:AlternateContent xmlns:mc="http://schemas.openxmlformats.org/markup-compatibility/2006" xmlns:xdr14="http://schemas.microsoft.com/office/excel/2010/spreadsheetDrawing">
      <mc:Choice Requires="xdr14">
        <xdr:contentPart xmlns:r="http://schemas.openxmlformats.org/officeDocument/2006/relationships" r:id="rId29">
          <xdr14:nvContentPartPr>
            <xdr14:cNvPr id="25" name="Ink 24">
              <a:extLst>
                <a:ext uri="{FF2B5EF4-FFF2-40B4-BE49-F238E27FC236}">
                  <a16:creationId xmlns:a16="http://schemas.microsoft.com/office/drawing/2014/main" id="{817C8BB0-833C-4249-8A14-611125AA0EF3}"/>
                </a:ext>
                <a:ext uri="{147F2762-F138-4A5C-976F-8EAC2B608ADB}">
                  <a16:predDERef xmlns:a16="http://schemas.microsoft.com/office/drawing/2014/main" pred="{5EFB16CA-DB8F-425D-9710-268C6B71A6FF}"/>
                </a:ext>
              </a:extLst>
            </xdr14:cNvPr>
            <xdr14:cNvContentPartPr/>
          </xdr14:nvContentPartPr>
          <xdr14:nvPr macro=""/>
          <xdr14:xfrm>
            <a:off x="12268200" y="2514600"/>
            <a:ext cx="0" cy="0"/>
          </xdr14:xfrm>
        </xdr:contentPart>
      </mc:Choice>
      <mc:Fallback xmlns="">
        <xdr:pic>
          <xdr:nvPicPr>
            <xdr:cNvPr id="25" name="">
              <a:extLst>
                <a:ext uri="{FF2B5EF4-FFF2-40B4-BE49-F238E27FC236}">
                  <a16:creationId xmlns:a16="http://schemas.microsoft.com/office/drawing/2014/main" id="{817C8BB0-833C-4249-8A14-611125AA0EF3}"/>
                </a:ext>
                <a:ext uri="{147F2762-F138-4A5C-976F-8EAC2B608ADB}">
                  <a16:predDERef xmlns:a16="http://schemas.microsoft.com/office/drawing/2014/main" pred="{5EFB16CA-DB8F-425D-9710-268C6B71A6FF}"/>
                </a:ext>
              </a:extLst>
            </xdr:cNvPr>
            <xdr:cNvPicPr/>
          </xdr:nvPicPr>
          <xdr:blipFill>
            <a:blip xmlns:r="http://schemas.openxmlformats.org/officeDocument/2006/relationships" r:embed="rId22"/>
            <a:stretch>
              <a:fillRect/>
            </a:stretch>
          </xdr:blipFill>
          <xdr:spPr>
            <a:xfrm>
              <a:off x="12268200" y="2514600"/>
              <a:ext cx="0" cy="0"/>
            </a:xfrm>
            <a:prstGeom prst="rect">
              <a:avLst/>
            </a:prstGeom>
          </xdr:spPr>
        </xdr:pic>
      </mc:Fallback>
    </mc:AlternateContent>
    <xdr:clientData/>
  </xdr:twoCellAnchor>
  <xdr:twoCellAnchor editAs="oneCell">
    <xdr:from>
      <xdr:col>15</xdr:col>
      <xdr:colOff>171450</xdr:colOff>
      <xdr:row>15</xdr:row>
      <xdr:rowOff>76200</xdr:rowOff>
    </xdr:from>
    <xdr:to>
      <xdr:col>19</xdr:col>
      <xdr:colOff>104775</xdr:colOff>
      <xdr:row>15</xdr:row>
      <xdr:rowOff>123825</xdr:rowOff>
    </xdr:to>
    <mc:AlternateContent xmlns:mc="http://schemas.openxmlformats.org/markup-compatibility/2006" xmlns:xdr14="http://schemas.microsoft.com/office/excel/2010/spreadsheetDrawing">
      <mc:Choice Requires="xdr14">
        <xdr:contentPart xmlns:r="http://schemas.openxmlformats.org/officeDocument/2006/relationships" r:id="rId30">
          <xdr14:nvContentPartPr>
            <xdr14:cNvPr id="26" name="Ink 25">
              <a:extLst>
                <a:ext uri="{FF2B5EF4-FFF2-40B4-BE49-F238E27FC236}">
                  <a16:creationId xmlns:a16="http://schemas.microsoft.com/office/drawing/2014/main" id="{E742411C-7573-4DE1-8694-82A3FA8CBF4F}"/>
                </a:ext>
                <a:ext uri="{147F2762-F138-4A5C-976F-8EAC2B608ADB}">
                  <a16:predDERef xmlns:a16="http://schemas.microsoft.com/office/drawing/2014/main" pred="{817C8BB0-833C-4249-8A14-611125AA0EF3}"/>
                </a:ext>
              </a:extLst>
            </xdr14:cNvPr>
            <xdr14:cNvContentPartPr/>
          </xdr14:nvContentPartPr>
          <xdr14:nvPr macro=""/>
          <xdr14:xfrm>
            <a:off x="9896475" y="2514600"/>
            <a:ext cx="2371725" cy="47625"/>
          </xdr14:xfrm>
        </xdr:contentPart>
      </mc:Choice>
      <mc:Fallback xmlns="">
        <xdr:pic>
          <xdr:nvPicPr>
            <xdr:cNvPr id="26" name="">
              <a:extLst>
                <a:ext uri="{FF2B5EF4-FFF2-40B4-BE49-F238E27FC236}">
                  <a16:creationId xmlns:a16="http://schemas.microsoft.com/office/drawing/2014/main" id="{E742411C-7573-4DE1-8694-82A3FA8CBF4F}"/>
                </a:ext>
                <a:ext uri="{147F2762-F138-4A5C-976F-8EAC2B608ADB}">
                  <a16:predDERef xmlns:a16="http://schemas.microsoft.com/office/drawing/2014/main" pred="{817C8BB0-833C-4249-8A14-611125AA0EF3}"/>
                </a:ext>
              </a:extLst>
            </xdr:cNvPr>
            <xdr:cNvPicPr/>
          </xdr:nvPicPr>
          <xdr:blipFill>
            <a:blip xmlns:r="http://schemas.openxmlformats.org/officeDocument/2006/relationships" r:embed="rId31"/>
            <a:stretch>
              <a:fillRect/>
            </a:stretch>
          </xdr:blipFill>
          <xdr:spPr>
            <a:xfrm>
              <a:off x="9878861" y="2498166"/>
              <a:ext cx="2407312" cy="80828"/>
            </a:xfrm>
            <a:prstGeom prst="rect">
              <a:avLst/>
            </a:prstGeom>
          </xdr:spPr>
        </xdr:pic>
      </mc:Fallback>
    </mc:AlternateContent>
    <xdr:clientData/>
  </xdr:twoCellAnchor>
  <xdr:twoCellAnchor>
    <xdr:from>
      <xdr:col>15</xdr:col>
      <xdr:colOff>361950</xdr:colOff>
      <xdr:row>16</xdr:row>
      <xdr:rowOff>104775</xdr:rowOff>
    </xdr:from>
    <xdr:to>
      <xdr:col>17</xdr:col>
      <xdr:colOff>95250</xdr:colOff>
      <xdr:row>22</xdr:row>
      <xdr:rowOff>85725</xdr:rowOff>
    </xdr:to>
    <xdr:sp macro="" textlink="">
      <xdr:nvSpPr>
        <xdr:cNvPr id="27" name="TextBox 26">
          <a:extLst>
            <a:ext uri="{FF2B5EF4-FFF2-40B4-BE49-F238E27FC236}">
              <a16:creationId xmlns:a16="http://schemas.microsoft.com/office/drawing/2014/main" id="{45E460BD-54BA-CD6B-E1F7-4B85AA98EE14}"/>
            </a:ext>
            <a:ext uri="{147F2762-F138-4A5C-976F-8EAC2B608ADB}">
              <a16:predDERef xmlns:a16="http://schemas.microsoft.com/office/drawing/2014/main" pred="{E742411C-7573-4DE1-8694-82A3FA8CBF4F}"/>
            </a:ext>
          </a:extLst>
        </xdr:cNvPr>
        <xdr:cNvSpPr txBox="1"/>
      </xdr:nvSpPr>
      <xdr:spPr>
        <a:xfrm>
          <a:off x="10086975" y="2705100"/>
          <a:ext cx="952500" cy="952500"/>
        </a:xfrm>
        <a:prstGeom prst="rect">
          <a:avLst/>
        </a:prstGeom>
        <a:noFill/>
        <a:ln w="12700" cap="flat">
          <a:noFill/>
          <a:miter lim="400000"/>
        </a:ln>
        <a:effectLst/>
        <a:sp3d/>
      </xdr:spPr>
      <xdr:style>
        <a:lnRef idx="0">
          <a:scrgbClr r="0" g="0" b="0"/>
        </a:lnRef>
        <a:fillRef idx="0">
          <a:scrgbClr r="0" g="0" b="0"/>
        </a:fillRef>
        <a:effectRef idx="0">
          <a:scrgbClr r="0" g="0" b="0"/>
        </a:effectRef>
        <a:fontRef idx="none"/>
      </xdr:style>
      <xdr:txBody>
        <a:bodyPr rot="0" spcFirstLastPara="1" vertOverflow="overflow" horzOverflow="overflow" vert="horz" wrap="square" lIns="50800" tIns="50800" rIns="50800" bIns="50800" numCol="1" spcCol="38100" rtlCol="0" anchor="t">
          <a:spAutoFit/>
        </a:bodyPr>
        <a:lstStyle/>
        <a:p>
          <a:pPr marL="0" marR="0" indent="0" algn="l" defTabSz="457200" rtl="0" fontAlgn="auto" latinLnBrk="0" hangingPunct="0">
            <a:lnSpc>
              <a:spcPct val="100000"/>
            </a:lnSpc>
            <a:spcBef>
              <a:spcPts val="0"/>
            </a:spcBef>
            <a:spcAft>
              <a:spcPts val="0"/>
            </a:spcAft>
            <a:buClrTx/>
            <a:buSzTx/>
            <a:buFontTx/>
            <a:buNone/>
            <a:tabLst/>
          </a:pPr>
          <a:endParaRPr kumimoji="0" lang="en-US" sz="1100" b="0" i="0" u="none" strike="noStrike" cap="none" spc="0" normalizeH="0" baseline="0">
            <a:ln>
              <a:noFill/>
            </a:ln>
            <a:solidFill>
              <a:srgbClr val="000000"/>
            </a:solidFill>
            <a:effectLst/>
            <a:uFillTx/>
            <a:latin typeface="+mn-lt"/>
            <a:ea typeface="+mn-ea"/>
            <a:cs typeface="+mn-cs"/>
            <a:sym typeface="Helvetica Neue"/>
          </a:endParaRPr>
        </a:p>
      </xdr:txBody>
    </xdr:sp>
    <xdr:clientData/>
  </xdr:twoCellAnchor>
  <xdr:twoCellAnchor>
    <xdr:from>
      <xdr:col>15</xdr:col>
      <xdr:colOff>552450</xdr:colOff>
      <xdr:row>17</xdr:row>
      <xdr:rowOff>133350</xdr:rowOff>
    </xdr:from>
    <xdr:to>
      <xdr:col>17</xdr:col>
      <xdr:colOff>285750</xdr:colOff>
      <xdr:row>23</xdr:row>
      <xdr:rowOff>114300</xdr:rowOff>
    </xdr:to>
    <xdr:sp macro="" textlink="">
      <xdr:nvSpPr>
        <xdr:cNvPr id="28" name="TextBox 27">
          <a:extLst>
            <a:ext uri="{FF2B5EF4-FFF2-40B4-BE49-F238E27FC236}">
              <a16:creationId xmlns:a16="http://schemas.microsoft.com/office/drawing/2014/main" id="{9DF43644-8CB3-473A-381B-9D9A50425D53}"/>
            </a:ext>
            <a:ext uri="{147F2762-F138-4A5C-976F-8EAC2B608ADB}">
              <a16:predDERef xmlns:a16="http://schemas.microsoft.com/office/drawing/2014/main" pred="{45E460BD-54BA-CD6B-E1F7-4B85AA98EE14}"/>
            </a:ext>
          </a:extLst>
        </xdr:cNvPr>
        <xdr:cNvSpPr txBox="1"/>
      </xdr:nvSpPr>
      <xdr:spPr>
        <a:xfrm>
          <a:off x="10277475" y="2895600"/>
          <a:ext cx="952500" cy="952500"/>
        </a:xfrm>
        <a:prstGeom prst="rect">
          <a:avLst/>
        </a:prstGeom>
        <a:noFill/>
        <a:ln w="12700" cap="flat">
          <a:noFill/>
          <a:miter lim="400000"/>
        </a:ln>
        <a:effectLst/>
        <a:sp3d/>
      </xdr:spPr>
      <xdr:style>
        <a:lnRef idx="0">
          <a:scrgbClr r="0" g="0" b="0"/>
        </a:lnRef>
        <a:fillRef idx="0">
          <a:scrgbClr r="0" g="0" b="0"/>
        </a:fillRef>
        <a:effectRef idx="0">
          <a:scrgbClr r="0" g="0" b="0"/>
        </a:effectRef>
        <a:fontRef idx="none"/>
      </xdr:style>
      <xdr:txBody>
        <a:bodyPr rot="0" spcFirstLastPara="1" vertOverflow="overflow" horzOverflow="overflow" vert="horz" wrap="square" lIns="50800" tIns="50800" rIns="50800" bIns="50800" numCol="1" spcCol="38100" rtlCol="0" anchor="t">
          <a:spAutoFit/>
        </a:bodyPr>
        <a:lstStyle/>
        <a:p>
          <a:pPr marL="0" marR="0" indent="0" algn="l" defTabSz="457200" rtl="0" fontAlgn="auto" latinLnBrk="0" hangingPunct="0">
            <a:lnSpc>
              <a:spcPct val="100000"/>
            </a:lnSpc>
            <a:spcBef>
              <a:spcPts val="0"/>
            </a:spcBef>
            <a:spcAft>
              <a:spcPts val="0"/>
            </a:spcAft>
            <a:buClrTx/>
            <a:buSzTx/>
            <a:buFontTx/>
            <a:buNone/>
            <a:tabLst/>
          </a:pPr>
          <a:endParaRPr kumimoji="0" lang="en-US" sz="1100" b="0" i="0" u="none" strike="noStrike" cap="none" spc="0" normalizeH="0" baseline="0">
            <a:ln>
              <a:noFill/>
            </a:ln>
            <a:solidFill>
              <a:srgbClr val="000000"/>
            </a:solidFill>
            <a:effectLst/>
            <a:uFillTx/>
            <a:latin typeface="+mn-lt"/>
            <a:ea typeface="+mn-ea"/>
            <a:cs typeface="+mn-cs"/>
            <a:sym typeface="Helvetica Neue"/>
          </a:endParaRPr>
        </a:p>
      </xdr:txBody>
    </xdr:sp>
    <xdr:clientData/>
  </xdr:twoCellAnchor>
  <xdr:twoCellAnchor>
    <xdr:from>
      <xdr:col>8</xdr:col>
      <xdr:colOff>409575</xdr:colOff>
      <xdr:row>0</xdr:row>
      <xdr:rowOff>0</xdr:rowOff>
    </xdr:from>
    <xdr:to>
      <xdr:col>16</xdr:col>
      <xdr:colOff>104775</xdr:colOff>
      <xdr:row>21</xdr:row>
      <xdr:rowOff>0</xdr:rowOff>
    </xdr:to>
    <xdr:graphicFrame macro="">
      <xdr:nvGraphicFramePr>
        <xdr:cNvPr id="7" name="Chart 6" descr="2021" title="2021">
          <a:extLst>
            <a:ext uri="{FF2B5EF4-FFF2-40B4-BE49-F238E27FC236}">
              <a16:creationId xmlns:a16="http://schemas.microsoft.com/office/drawing/2014/main" id="{81B3CA21-3DD9-E887-4E58-2BDADCAF4075}"/>
            </a:ext>
            <a:ext uri="{147F2762-F138-4A5C-976F-8EAC2B608ADB}">
              <a16:predDERef xmlns:a16="http://schemas.microsoft.com/office/drawing/2014/main" pred="{9DF43644-8CB3-473A-381B-9D9A50425D5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2"/>
        </a:graphicData>
      </a:graphic>
    </xdr:graphicFrame>
    <xdr:clientData/>
  </xdr:twoCellAnchor>
  <xdr:twoCellAnchor>
    <xdr:from>
      <xdr:col>16</xdr:col>
      <xdr:colOff>133350</xdr:colOff>
      <xdr:row>19</xdr:row>
      <xdr:rowOff>0</xdr:rowOff>
    </xdr:from>
    <xdr:to>
      <xdr:col>17</xdr:col>
      <xdr:colOff>476250</xdr:colOff>
      <xdr:row>24</xdr:row>
      <xdr:rowOff>142875</xdr:rowOff>
    </xdr:to>
    <xdr:sp macro="" textlink="">
      <xdr:nvSpPr>
        <xdr:cNvPr id="29" name="TextBox 28">
          <a:extLst>
            <a:ext uri="{FF2B5EF4-FFF2-40B4-BE49-F238E27FC236}">
              <a16:creationId xmlns:a16="http://schemas.microsoft.com/office/drawing/2014/main" id="{1BF5BDF7-4294-8A7B-793D-5FC8C18FA2AC}"/>
            </a:ext>
            <a:ext uri="{147F2762-F138-4A5C-976F-8EAC2B608ADB}">
              <a16:predDERef xmlns:a16="http://schemas.microsoft.com/office/drawing/2014/main" pred="{81B3CA21-3DD9-E887-4E58-2BDADCAF4075}"/>
            </a:ext>
          </a:extLst>
        </xdr:cNvPr>
        <xdr:cNvSpPr txBox="1"/>
      </xdr:nvSpPr>
      <xdr:spPr>
        <a:xfrm>
          <a:off x="10467975" y="3086100"/>
          <a:ext cx="952500" cy="952500"/>
        </a:xfrm>
        <a:prstGeom prst="rect">
          <a:avLst/>
        </a:prstGeom>
        <a:noFill/>
        <a:ln w="12700" cap="flat">
          <a:noFill/>
          <a:miter lim="400000"/>
        </a:ln>
        <a:effectLst/>
        <a:sp3d/>
      </xdr:spPr>
      <xdr:style>
        <a:lnRef idx="0">
          <a:scrgbClr r="0" g="0" b="0"/>
        </a:lnRef>
        <a:fillRef idx="0">
          <a:scrgbClr r="0" g="0" b="0"/>
        </a:fillRef>
        <a:effectRef idx="0">
          <a:scrgbClr r="0" g="0" b="0"/>
        </a:effectRef>
        <a:fontRef idx="none"/>
      </xdr:style>
      <xdr:txBody>
        <a:bodyPr rot="0" spcFirstLastPara="1" vertOverflow="overflow" horzOverflow="overflow" vert="horz" wrap="square" lIns="50800" tIns="50800" rIns="50800" bIns="50800" numCol="1" spcCol="38100" rtlCol="0" anchor="t">
          <a:spAutoFit/>
        </a:bodyPr>
        <a:lstStyle/>
        <a:p>
          <a:pPr marL="0" marR="0" indent="0" algn="l" defTabSz="457200" rtl="0" fontAlgn="auto" latinLnBrk="0" hangingPunct="0">
            <a:lnSpc>
              <a:spcPct val="100000"/>
            </a:lnSpc>
            <a:spcBef>
              <a:spcPts val="0"/>
            </a:spcBef>
            <a:spcAft>
              <a:spcPts val="0"/>
            </a:spcAft>
            <a:buClrTx/>
            <a:buSzTx/>
            <a:buFontTx/>
            <a:buNone/>
            <a:tabLst/>
          </a:pPr>
          <a:endParaRPr kumimoji="0" lang="en-US" sz="1100" b="0" i="0" u="none" strike="noStrike" cap="none" spc="0" normalizeH="0" baseline="0">
            <a:ln>
              <a:noFill/>
            </a:ln>
            <a:solidFill>
              <a:srgbClr val="000000"/>
            </a:solidFill>
            <a:effectLst/>
            <a:uFillTx/>
            <a:latin typeface="+mn-lt"/>
            <a:ea typeface="+mn-ea"/>
            <a:cs typeface="+mn-cs"/>
            <a:sym typeface="Helvetica Neue"/>
          </a:endParaRPr>
        </a:p>
      </xdr:txBody>
    </xdr:sp>
    <xdr:clientData/>
  </xdr:twoCellAnchor>
  <xdr:twoCellAnchor>
    <xdr:from>
      <xdr:col>14</xdr:col>
      <xdr:colOff>76200</xdr:colOff>
      <xdr:row>16</xdr:row>
      <xdr:rowOff>38100</xdr:rowOff>
    </xdr:from>
    <xdr:to>
      <xdr:col>15</xdr:col>
      <xdr:colOff>428625</xdr:colOff>
      <xdr:row>17</xdr:row>
      <xdr:rowOff>114300</xdr:rowOff>
    </xdr:to>
    <xdr:sp macro="" textlink="">
      <xdr:nvSpPr>
        <xdr:cNvPr id="30" name="TextBox 29">
          <a:extLst>
            <a:ext uri="{FF2B5EF4-FFF2-40B4-BE49-F238E27FC236}">
              <a16:creationId xmlns:a16="http://schemas.microsoft.com/office/drawing/2014/main" id="{26751657-CCB8-7B06-58C8-BC65AB5ABC01}"/>
            </a:ext>
            <a:ext uri="{147F2762-F138-4A5C-976F-8EAC2B608ADB}">
              <a16:predDERef xmlns:a16="http://schemas.microsoft.com/office/drawing/2014/main" pred="{1BF5BDF7-4294-8A7B-793D-5FC8C18FA2AC}"/>
            </a:ext>
          </a:extLst>
        </xdr:cNvPr>
        <xdr:cNvSpPr txBox="1"/>
      </xdr:nvSpPr>
      <xdr:spPr>
        <a:xfrm>
          <a:off x="9191625" y="2638425"/>
          <a:ext cx="962025" cy="238125"/>
        </a:xfrm>
        <a:prstGeom prst="rect">
          <a:avLst/>
        </a:prstGeom>
        <a:noFill/>
        <a:ln w="12700" cap="flat">
          <a:noFill/>
          <a:miter lim="400000"/>
        </a:ln>
        <a:effectLst/>
        <a:sp3d/>
      </xdr:spPr>
      <xdr:style>
        <a:lnRef idx="0">
          <a:scrgbClr r="0" g="0" b="0"/>
        </a:lnRef>
        <a:fillRef idx="0">
          <a:scrgbClr r="0" g="0" b="0"/>
        </a:fillRef>
        <a:effectRef idx="0">
          <a:scrgbClr r="0" g="0" b="0"/>
        </a:effectRef>
        <a:fontRef idx="none"/>
      </xdr:style>
      <xdr:txBody>
        <a:bodyPr rot="0" spcFirstLastPara="1" vertOverflow="overflow" horzOverflow="overflow" vert="horz" wrap="square" lIns="50800" tIns="50800" rIns="50800" bIns="50800" numCol="1" spcCol="38100" rtlCol="0" anchor="t">
          <a:noAutofit/>
        </a:bodyPr>
        <a:lstStyle/>
        <a:p>
          <a:pPr marL="0" marR="0" indent="0" algn="l" defTabSz="457200" rtl="0" fontAlgn="auto" latinLnBrk="0" hangingPunct="0">
            <a:lnSpc>
              <a:spcPct val="100000"/>
            </a:lnSpc>
            <a:spcBef>
              <a:spcPts val="0"/>
            </a:spcBef>
            <a:spcAft>
              <a:spcPts val="0"/>
            </a:spcAft>
            <a:buClrTx/>
            <a:buSzTx/>
            <a:buFontTx/>
            <a:buNone/>
            <a:tabLst/>
          </a:pPr>
          <a:endParaRPr kumimoji="0" lang="en-US" sz="1100" b="0" i="0" u="none" strike="noStrike" cap="none" spc="0" normalizeH="0" baseline="0">
            <a:ln>
              <a:noFill/>
            </a:ln>
            <a:solidFill>
              <a:srgbClr val="000000"/>
            </a:solidFill>
            <a:effectLst/>
            <a:uFillTx/>
            <a:latin typeface="+mn-lt"/>
            <a:ea typeface="+mn-ea"/>
            <a:cs typeface="+mn-cs"/>
            <a:sym typeface="Helvetica Neue"/>
          </a:endParaRPr>
        </a:p>
      </xdr:txBody>
    </xdr:sp>
    <xdr:clientData/>
  </xdr:twoCellAnchor>
  <xdr:twoCellAnchor>
    <xdr:from>
      <xdr:col>13</xdr:col>
      <xdr:colOff>342900</xdr:colOff>
      <xdr:row>20</xdr:row>
      <xdr:rowOff>28575</xdr:rowOff>
    </xdr:from>
    <xdr:to>
      <xdr:col>18</xdr:col>
      <xdr:colOff>57150</xdr:colOff>
      <xdr:row>26</xdr:row>
      <xdr:rowOff>9525</xdr:rowOff>
    </xdr:to>
    <xdr:sp macro="" textlink="">
      <xdr:nvSpPr>
        <xdr:cNvPr id="31" name="TextBox 30">
          <a:extLst>
            <a:ext uri="{FF2B5EF4-FFF2-40B4-BE49-F238E27FC236}">
              <a16:creationId xmlns:a16="http://schemas.microsoft.com/office/drawing/2014/main" id="{1813EED5-EDFB-A86A-A245-43CDE89521D9}"/>
            </a:ext>
            <a:ext uri="{147F2762-F138-4A5C-976F-8EAC2B608ADB}">
              <a16:predDERef xmlns:a16="http://schemas.microsoft.com/office/drawing/2014/main" pred="{26751657-CCB8-7B06-58C8-BC65AB5ABC01}"/>
            </a:ext>
          </a:extLst>
        </xdr:cNvPr>
        <xdr:cNvSpPr txBox="1"/>
      </xdr:nvSpPr>
      <xdr:spPr>
        <a:xfrm>
          <a:off x="8848725" y="3276600"/>
          <a:ext cx="2762250" cy="952500"/>
        </a:xfrm>
        <a:prstGeom prst="rect">
          <a:avLst/>
        </a:prstGeom>
        <a:noFill/>
        <a:ln w="12700" cap="flat">
          <a:noFill/>
          <a:miter lim="400000"/>
        </a:ln>
        <a:effectLst/>
        <a:sp3d/>
      </xdr:spPr>
      <xdr:style>
        <a:lnRef idx="0">
          <a:scrgbClr r="0" g="0" b="0"/>
        </a:lnRef>
        <a:fillRef idx="0">
          <a:scrgbClr r="0" g="0" b="0"/>
        </a:fillRef>
        <a:effectRef idx="0">
          <a:scrgbClr r="0" g="0" b="0"/>
        </a:effectRef>
        <a:fontRef idx="none"/>
      </xdr:style>
      <xdr:txBody>
        <a:bodyPr rot="0" spcFirstLastPara="1" vertOverflow="overflow" horzOverflow="overflow" vert="horz" wrap="square" lIns="50800" tIns="50800" rIns="50800" bIns="50800" numCol="1" spcCol="38100" rtlCol="0" anchor="t">
          <a:noAutofit/>
        </a:bodyPr>
        <a:lstStyle/>
        <a:p>
          <a:pPr marL="0" marR="0" indent="0" algn="l" defTabSz="457200" rtl="0" fontAlgn="auto" latinLnBrk="0" hangingPunct="0">
            <a:lnSpc>
              <a:spcPct val="100000"/>
            </a:lnSpc>
            <a:spcBef>
              <a:spcPts val="0"/>
            </a:spcBef>
            <a:spcAft>
              <a:spcPts val="0"/>
            </a:spcAft>
            <a:buClrTx/>
            <a:buSzTx/>
            <a:buFontTx/>
            <a:buNone/>
            <a:tabLst/>
          </a:pPr>
          <a:endParaRPr kumimoji="0" lang="en-US" sz="1100" b="0" i="0" u="none" strike="noStrike" cap="none" spc="0" normalizeH="0" baseline="0">
            <a:ln>
              <a:noFill/>
            </a:ln>
            <a:solidFill>
              <a:srgbClr val="000000"/>
            </a:solidFill>
            <a:effectLst/>
            <a:uFillTx/>
            <a:latin typeface="+mn-lt"/>
            <a:ea typeface="+mn-ea"/>
            <a:cs typeface="+mn-cs"/>
            <a:sym typeface="Helvetica Neue"/>
          </a:endParaRPr>
        </a:p>
      </xdr:txBody>
    </xdr:sp>
    <xdr:clientData/>
  </xdr:twoCellAnchor>
  <xdr:twoCellAnchor>
    <xdr:from>
      <xdr:col>16</xdr:col>
      <xdr:colOff>323850</xdr:colOff>
      <xdr:row>20</xdr:row>
      <xdr:rowOff>28575</xdr:rowOff>
    </xdr:from>
    <xdr:to>
      <xdr:col>18</xdr:col>
      <xdr:colOff>57150</xdr:colOff>
      <xdr:row>26</xdr:row>
      <xdr:rowOff>9525</xdr:rowOff>
    </xdr:to>
    <xdr:sp macro="" textlink="">
      <xdr:nvSpPr>
        <xdr:cNvPr id="32" name="TextBox 31">
          <a:extLst>
            <a:ext uri="{FF2B5EF4-FFF2-40B4-BE49-F238E27FC236}">
              <a16:creationId xmlns:a16="http://schemas.microsoft.com/office/drawing/2014/main" id="{11B190D1-F98C-E863-B24E-3016A6A6736E}"/>
            </a:ext>
            <a:ext uri="{147F2762-F138-4A5C-976F-8EAC2B608ADB}">
              <a16:predDERef xmlns:a16="http://schemas.microsoft.com/office/drawing/2014/main" pred="{1813EED5-EDFB-A86A-A245-43CDE89521D9}"/>
            </a:ext>
          </a:extLst>
        </xdr:cNvPr>
        <xdr:cNvSpPr txBox="1"/>
      </xdr:nvSpPr>
      <xdr:spPr>
        <a:xfrm>
          <a:off x="10658475" y="3276600"/>
          <a:ext cx="952500" cy="952500"/>
        </a:xfrm>
        <a:prstGeom prst="rect">
          <a:avLst/>
        </a:prstGeom>
        <a:noFill/>
        <a:ln w="12700" cap="flat">
          <a:noFill/>
          <a:miter lim="400000"/>
        </a:ln>
        <a:effectLst/>
        <a:sp3d/>
      </xdr:spPr>
      <xdr:style>
        <a:lnRef idx="0">
          <a:scrgbClr r="0" g="0" b="0"/>
        </a:lnRef>
        <a:fillRef idx="0">
          <a:scrgbClr r="0" g="0" b="0"/>
        </a:fillRef>
        <a:effectRef idx="0">
          <a:scrgbClr r="0" g="0" b="0"/>
        </a:effectRef>
        <a:fontRef idx="none"/>
      </xdr:style>
      <xdr:txBody>
        <a:bodyPr rot="0" spcFirstLastPara="1" vertOverflow="overflow" horzOverflow="overflow" vert="horz" wrap="square" lIns="50800" tIns="50800" rIns="50800" bIns="50800" numCol="1" spcCol="38100" rtlCol="0" anchor="t">
          <a:spAutoFit/>
        </a:bodyPr>
        <a:lstStyle/>
        <a:p>
          <a:pPr marL="0" marR="0" indent="0" algn="l" defTabSz="457200" rtl="0" fontAlgn="auto" latinLnBrk="0" hangingPunct="0">
            <a:lnSpc>
              <a:spcPct val="100000"/>
            </a:lnSpc>
            <a:spcBef>
              <a:spcPts val="0"/>
            </a:spcBef>
            <a:spcAft>
              <a:spcPts val="0"/>
            </a:spcAft>
            <a:buClrTx/>
            <a:buSzTx/>
            <a:buFontTx/>
            <a:buNone/>
            <a:tabLst/>
          </a:pPr>
          <a:endParaRPr kumimoji="0" lang="en-US" sz="1100" b="0" i="0" u="none" strike="noStrike" cap="none" spc="0" normalizeH="0" baseline="0">
            <a:ln>
              <a:noFill/>
            </a:ln>
            <a:solidFill>
              <a:srgbClr val="000000"/>
            </a:solidFill>
            <a:effectLst/>
            <a:uFillTx/>
            <a:latin typeface="+mn-lt"/>
            <a:ea typeface="+mn-ea"/>
            <a:cs typeface="+mn-cs"/>
            <a:sym typeface="Helvetica Neue"/>
          </a:endParaRPr>
        </a:p>
      </xdr:txBody>
    </xdr:sp>
    <xdr:clientData/>
  </xdr:twoCellAnchor>
  <xdr:twoCellAnchor>
    <xdr:from>
      <xdr:col>34</xdr:col>
      <xdr:colOff>323850</xdr:colOff>
      <xdr:row>26</xdr:row>
      <xdr:rowOff>123825</xdr:rowOff>
    </xdr:from>
    <xdr:to>
      <xdr:col>51</xdr:col>
      <xdr:colOff>333375</xdr:colOff>
      <xdr:row>51</xdr:row>
      <xdr:rowOff>66675</xdr:rowOff>
    </xdr:to>
    <mc:AlternateContent xmlns:mc="http://schemas.openxmlformats.org/markup-compatibility/2006">
      <mc:Choice xmlns:cx1="http://schemas.microsoft.com/office/drawing/2015/9/8/chartex" Requires="cx1">
        <xdr:graphicFrame macro="">
          <xdr:nvGraphicFramePr>
            <xdr:cNvPr id="42" name="Chart 41">
              <a:extLst>
                <a:ext uri="{FF2B5EF4-FFF2-40B4-BE49-F238E27FC236}">
                  <a16:creationId xmlns:a16="http://schemas.microsoft.com/office/drawing/2014/main" id="{A2559D51-0999-1BD7-DB9F-8EB21934679F}"/>
                </a:ext>
                <a:ext uri="{147F2762-F138-4A5C-976F-8EAC2B608ADB}">
                  <a16:predDERef xmlns:a16="http://schemas.microsoft.com/office/drawing/2014/main" pred="{11B190D1-F98C-E863-B24E-3016A6A6736E}"/>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33"/>
            </a:graphicData>
          </a:graphic>
        </xdr:graphicFrame>
      </mc:Choice>
      <mc:Fallback>
        <xdr:sp macro="" textlink="">
          <xdr:nvSpPr>
            <xdr:cNvPr id="0" name=""/>
            <xdr:cNvSpPr>
              <a:spLocks noTextEdit="1"/>
            </xdr:cNvSpPr>
          </xdr:nvSpPr>
          <xdr:spPr>
            <a:xfrm>
              <a:off x="23895050" y="4454525"/>
              <a:ext cx="11452225" cy="4070350"/>
            </a:xfrm>
            <a:prstGeom prst="rect">
              <a:avLst/>
            </a:prstGeom>
            <a:solidFill>
              <a:prstClr val="white"/>
            </a:solidFill>
            <a:ln w="1">
              <a:solidFill>
                <a:prstClr val="green"/>
              </a:solidFill>
            </a:ln>
          </xdr:spPr>
          <xdr:txBody>
            <a:bodyPr vertOverflow="clip" horzOverflow="clip"/>
            <a:lstStyle/>
            <a:p>
              <a:r>
                <a:rPr lang="en-GB" sz="1100"/>
                <a:t>This chart isn't available in your version of Excel.
Editing this shape or saving this workbook into a different file format will permanently break the chart.</a:t>
              </a:r>
            </a:p>
          </xdr:txBody>
        </xdr:sp>
      </mc:Fallback>
    </mc:AlternateContent>
    <xdr:clientData/>
  </xdr:twoCellAnchor>
  <xdr:twoCellAnchor>
    <xdr:from>
      <xdr:col>4</xdr:col>
      <xdr:colOff>485775</xdr:colOff>
      <xdr:row>89</xdr:row>
      <xdr:rowOff>133350</xdr:rowOff>
    </xdr:from>
    <xdr:to>
      <xdr:col>41</xdr:col>
      <xdr:colOff>123825</xdr:colOff>
      <xdr:row>110</xdr:row>
      <xdr:rowOff>47625</xdr:rowOff>
    </xdr:to>
    <xdr:graphicFrame macro="">
      <xdr:nvGraphicFramePr>
        <xdr:cNvPr id="33" name="Chart 32">
          <a:extLst>
            <a:ext uri="{FF2B5EF4-FFF2-40B4-BE49-F238E27FC236}">
              <a16:creationId xmlns:a16="http://schemas.microsoft.com/office/drawing/2014/main" id="{ABC43526-B1AD-EE89-A77F-9F0963F19AD0}"/>
            </a:ext>
            <a:ext uri="{147F2762-F138-4A5C-976F-8EAC2B608ADB}">
              <a16:predDERef xmlns:a16="http://schemas.microsoft.com/office/drawing/2014/main" pred="{A2559D51-0999-1BD7-DB9F-8EB21934679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4"/>
        </a:graphicData>
      </a:graphic>
    </xdr:graphicFrame>
    <xdr:clientData/>
  </xdr:twoCellAnchor>
  <xdr:twoCellAnchor>
    <xdr:from>
      <xdr:col>4</xdr:col>
      <xdr:colOff>304800</xdr:colOff>
      <xdr:row>150</xdr:row>
      <xdr:rowOff>47625</xdr:rowOff>
    </xdr:from>
    <xdr:to>
      <xdr:col>22</xdr:col>
      <xdr:colOff>314325</xdr:colOff>
      <xdr:row>174</xdr:row>
      <xdr:rowOff>47625</xdr:rowOff>
    </xdr:to>
    <xdr:graphicFrame macro="">
      <xdr:nvGraphicFramePr>
        <xdr:cNvPr id="34" name="Chart 33">
          <a:extLst>
            <a:ext uri="{FF2B5EF4-FFF2-40B4-BE49-F238E27FC236}">
              <a16:creationId xmlns:a16="http://schemas.microsoft.com/office/drawing/2014/main" id="{9D08DFDB-8A9C-821F-98C5-08CE439FE0CA}"/>
            </a:ext>
            <a:ext uri="{147F2762-F138-4A5C-976F-8EAC2B608ADB}">
              <a16:predDERef xmlns:a16="http://schemas.microsoft.com/office/drawing/2014/main" pred="{ABC43526-B1AD-EE89-A77F-9F0963F19AD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5"/>
        </a:graphicData>
      </a:graphic>
    </xdr:graphicFrame>
    <xdr:clientData/>
  </xdr:twoCellAnchor>
  <xdr:twoCellAnchor>
    <xdr:from>
      <xdr:col>2</xdr:col>
      <xdr:colOff>200025</xdr:colOff>
      <xdr:row>166</xdr:row>
      <xdr:rowOff>114300</xdr:rowOff>
    </xdr:from>
    <xdr:to>
      <xdr:col>26</xdr:col>
      <xdr:colOff>504825</xdr:colOff>
      <xdr:row>188</xdr:row>
      <xdr:rowOff>133350</xdr:rowOff>
    </xdr:to>
    <xdr:graphicFrame macro="">
      <xdr:nvGraphicFramePr>
        <xdr:cNvPr id="35" name="Chart 34">
          <a:extLst>
            <a:ext uri="{FF2B5EF4-FFF2-40B4-BE49-F238E27FC236}">
              <a16:creationId xmlns:a16="http://schemas.microsoft.com/office/drawing/2014/main" id="{1FCA7DAD-FA33-B835-54BE-ED5BAA6C5DC1}"/>
            </a:ext>
            <a:ext uri="{147F2762-F138-4A5C-976F-8EAC2B608ADB}">
              <a16:predDERef xmlns:a16="http://schemas.microsoft.com/office/drawing/2014/main" pred="{9D08DFDB-8A9C-821F-98C5-08CE439FE0C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6"/>
        </a:graphicData>
      </a:graphic>
    </xdr:graphicFrame>
    <xdr:clientData/>
  </xdr:twoCellAnchor>
  <xdr:twoCellAnchor>
    <xdr:from>
      <xdr:col>2</xdr:col>
      <xdr:colOff>914400</xdr:colOff>
      <xdr:row>189</xdr:row>
      <xdr:rowOff>19050</xdr:rowOff>
    </xdr:from>
    <xdr:to>
      <xdr:col>22</xdr:col>
      <xdr:colOff>171450</xdr:colOff>
      <xdr:row>206</xdr:row>
      <xdr:rowOff>9525</xdr:rowOff>
    </xdr:to>
    <xdr:graphicFrame macro="">
      <xdr:nvGraphicFramePr>
        <xdr:cNvPr id="36" name="Chart 35">
          <a:extLst>
            <a:ext uri="{FF2B5EF4-FFF2-40B4-BE49-F238E27FC236}">
              <a16:creationId xmlns:a16="http://schemas.microsoft.com/office/drawing/2014/main" id="{9FD290F2-F9B7-B576-DFC3-C6D2D221E6DD}"/>
            </a:ext>
            <a:ext uri="{147F2762-F138-4A5C-976F-8EAC2B608ADB}">
              <a16:predDERef xmlns:a16="http://schemas.microsoft.com/office/drawing/2014/main" pred="{1FCA7DAD-FA33-B835-54BE-ED5BAA6C5DC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7"/>
        </a:graphicData>
      </a:graphic>
    </xdr:graphicFrame>
    <xdr:clientData/>
  </xdr:twoCellAnchor>
  <xdr:twoCellAnchor>
    <xdr:from>
      <xdr:col>6</xdr:col>
      <xdr:colOff>323850</xdr:colOff>
      <xdr:row>213</xdr:row>
      <xdr:rowOff>123825</xdr:rowOff>
    </xdr:from>
    <xdr:to>
      <xdr:col>19</xdr:col>
      <xdr:colOff>104775</xdr:colOff>
      <xdr:row>230</xdr:row>
      <xdr:rowOff>114300</xdr:rowOff>
    </xdr:to>
    <xdr:graphicFrame macro="">
      <xdr:nvGraphicFramePr>
        <xdr:cNvPr id="37" name="Chart 36">
          <a:extLst>
            <a:ext uri="{FF2B5EF4-FFF2-40B4-BE49-F238E27FC236}">
              <a16:creationId xmlns:a16="http://schemas.microsoft.com/office/drawing/2014/main" id="{183544F4-0C72-32A8-FFF6-3FEC316C83AD}"/>
            </a:ext>
            <a:ext uri="{147F2762-F138-4A5C-976F-8EAC2B608ADB}">
              <a16:predDERef xmlns:a16="http://schemas.microsoft.com/office/drawing/2014/main" pred="{9FD290F2-F9B7-B576-DFC3-C6D2D221E6D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8"/>
        </a:graphicData>
      </a:graphic>
    </xdr:graphicFrame>
    <xdr:clientData/>
  </xdr:twoCellAnchor>
  <xdr:twoCellAnchor>
    <xdr:from>
      <xdr:col>6</xdr:col>
      <xdr:colOff>323850</xdr:colOff>
      <xdr:row>224</xdr:row>
      <xdr:rowOff>142875</xdr:rowOff>
    </xdr:from>
    <xdr:to>
      <xdr:col>19</xdr:col>
      <xdr:colOff>361950</xdr:colOff>
      <xdr:row>241</xdr:row>
      <xdr:rowOff>133350</xdr:rowOff>
    </xdr:to>
    <xdr:graphicFrame macro="">
      <xdr:nvGraphicFramePr>
        <xdr:cNvPr id="38" name="Chart 37">
          <a:extLst>
            <a:ext uri="{FF2B5EF4-FFF2-40B4-BE49-F238E27FC236}">
              <a16:creationId xmlns:a16="http://schemas.microsoft.com/office/drawing/2014/main" id="{A590725C-9700-05A4-EFA4-6299D7598718}"/>
            </a:ext>
            <a:ext uri="{147F2762-F138-4A5C-976F-8EAC2B608ADB}">
              <a16:predDERef xmlns:a16="http://schemas.microsoft.com/office/drawing/2014/main" pred="{183544F4-0C72-32A8-FFF6-3FEC316C83A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9"/>
        </a:graphicData>
      </a:graphic>
    </xdr:graphicFrame>
    <xdr:clientData/>
  </xdr:twoCellAnchor>
  <xdr:twoCellAnchor>
    <xdr:from>
      <xdr:col>5</xdr:col>
      <xdr:colOff>304800</xdr:colOff>
      <xdr:row>251</xdr:row>
      <xdr:rowOff>142875</xdr:rowOff>
    </xdr:from>
    <xdr:to>
      <xdr:col>21</xdr:col>
      <xdr:colOff>523875</xdr:colOff>
      <xdr:row>268</xdr:row>
      <xdr:rowOff>133350</xdr:rowOff>
    </xdr:to>
    <xdr:graphicFrame macro="">
      <xdr:nvGraphicFramePr>
        <xdr:cNvPr id="15" name="Chart 14">
          <a:extLst>
            <a:ext uri="{FF2B5EF4-FFF2-40B4-BE49-F238E27FC236}">
              <a16:creationId xmlns:a16="http://schemas.microsoft.com/office/drawing/2014/main" id="{2882A6A4-0C97-9C5F-24D6-F9709B670C80}"/>
            </a:ext>
            <a:ext uri="{147F2762-F138-4A5C-976F-8EAC2B608ADB}">
              <a16:predDERef xmlns:a16="http://schemas.microsoft.com/office/drawing/2014/main" pred="{A590725C-9700-05A4-EFA4-6299D759871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0"/>
        </a:graphicData>
      </a:graphic>
    </xdr:graphicFrame>
    <xdr:clientData/>
  </xdr:twoCellAnchor>
  <xdr:twoCellAnchor>
    <xdr:from>
      <xdr:col>3</xdr:col>
      <xdr:colOff>304800</xdr:colOff>
      <xdr:row>269</xdr:row>
      <xdr:rowOff>57150</xdr:rowOff>
    </xdr:from>
    <xdr:to>
      <xdr:col>21</xdr:col>
      <xdr:colOff>342900</xdr:colOff>
      <xdr:row>286</xdr:row>
      <xdr:rowOff>47625</xdr:rowOff>
    </xdr:to>
    <xdr:graphicFrame macro="">
      <xdr:nvGraphicFramePr>
        <xdr:cNvPr id="16" name="Chart 15">
          <a:extLst>
            <a:ext uri="{FF2B5EF4-FFF2-40B4-BE49-F238E27FC236}">
              <a16:creationId xmlns:a16="http://schemas.microsoft.com/office/drawing/2014/main" id="{427AB628-166C-E92F-1AD3-BC064D393418}"/>
            </a:ext>
            <a:ext uri="{147F2762-F138-4A5C-976F-8EAC2B608ADB}">
              <a16:predDERef xmlns:a16="http://schemas.microsoft.com/office/drawing/2014/main" pred="{2882A6A4-0C97-9C5F-24D6-F9709B670C8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1"/>
        </a:graphicData>
      </a:graphic>
    </xdr:graphicFrame>
    <xdr:clientData/>
  </xdr:twoCellAnchor>
  <xdr:twoCellAnchor>
    <xdr:from>
      <xdr:col>6</xdr:col>
      <xdr:colOff>323850</xdr:colOff>
      <xdr:row>278</xdr:row>
      <xdr:rowOff>9525</xdr:rowOff>
    </xdr:from>
    <xdr:to>
      <xdr:col>14</xdr:col>
      <xdr:colOff>19050</xdr:colOff>
      <xdr:row>292</xdr:row>
      <xdr:rowOff>9525</xdr:rowOff>
    </xdr:to>
    <xdr:graphicFrame macro="">
      <xdr:nvGraphicFramePr>
        <xdr:cNvPr id="18" name="Chart 17">
          <a:extLst>
            <a:ext uri="{FF2B5EF4-FFF2-40B4-BE49-F238E27FC236}">
              <a16:creationId xmlns:a16="http://schemas.microsoft.com/office/drawing/2014/main" id="{1F1E07EF-3556-169B-EAD2-C1929135101E}"/>
            </a:ext>
            <a:ext uri="{147F2762-F138-4A5C-976F-8EAC2B608ADB}">
              <a16:predDERef xmlns:a16="http://schemas.microsoft.com/office/drawing/2014/main" pred="{427AB628-166C-E92F-1AD3-BC064D39341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2"/>
        </a:graphicData>
      </a:graphic>
    </xdr:graphicFrame>
    <xdr:clientData/>
  </xdr:twoCellAnchor>
  <xdr:twoCellAnchor>
    <xdr:from>
      <xdr:col>6</xdr:col>
      <xdr:colOff>323850</xdr:colOff>
      <xdr:row>278</xdr:row>
      <xdr:rowOff>9525</xdr:rowOff>
    </xdr:from>
    <xdr:to>
      <xdr:col>14</xdr:col>
      <xdr:colOff>19050</xdr:colOff>
      <xdr:row>292</xdr:row>
      <xdr:rowOff>9525</xdr:rowOff>
    </xdr:to>
    <xdr:graphicFrame macro="">
      <xdr:nvGraphicFramePr>
        <xdr:cNvPr id="39" name="Chart 38">
          <a:extLst>
            <a:ext uri="{FF2B5EF4-FFF2-40B4-BE49-F238E27FC236}">
              <a16:creationId xmlns:a16="http://schemas.microsoft.com/office/drawing/2014/main" id="{98D3818D-698D-A0D1-8F09-2966A79F61FB}"/>
            </a:ext>
            <a:ext uri="{147F2762-F138-4A5C-976F-8EAC2B608ADB}">
              <a16:predDERef xmlns:a16="http://schemas.microsoft.com/office/drawing/2014/main" pred="{1F1E07EF-3556-169B-EAD2-C1929135101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3"/>
        </a:graphicData>
      </a:graphic>
    </xdr:graphicFrame>
    <xdr:clientData/>
  </xdr:twoCellAnchor>
</xdr:wsDr>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channel name="OA" type="integer" max="360" units="deg"/>
          <inkml:channel name="OE" type="integer" max="90" units="deg"/>
        </inkml:traceFormat>
        <inkml:channelProperties>
          <inkml:channelProperty channel="X" name="resolution" value="1000" units="1/cm"/>
          <inkml:channelProperty channel="Y" name="resolution" value="1000" units="1/cm"/>
          <inkml:channelProperty channel="F" name="resolution" value="0" units="1/dev"/>
          <inkml:channelProperty channel="OA" name="resolution" value="1000" units="1/deg"/>
          <inkml:channelProperty channel="OE" name="resolution" value="1000" units="1/deg"/>
        </inkml:channelProperties>
      </inkml:inkSource>
      <inkml:timestamp xml:id="ts0" timeString="2022-09-10T18:35:34.257"/>
    </inkml:context>
    <inkml:brush xml:id="br0">
      <inkml:brushProperty name="width" value="0.1" units="cm"/>
      <inkml:brushProperty name="height" value="0.1" units="cm"/>
      <inkml:brushProperty name="color" value="#FFFFFF"/>
    </inkml:brush>
  </inkml:definitions>
  <inkml:trace contextRef="#ctx0" brushRef="#br0">34440 1041 16383 0 0,'0'6'0'0'0,"6"8"0"0"0,8 1 0 0 0,7-1 0 0 0,7-4 0 0 0,4-2 0 0 0,3-4 0 0 0,1-2 0 0 0,7-2 0 0 0,2 0 0 0 0,-1-1 0 0 0,4 1 0 0 0,7-1 0 0 0,5 1 0 0 0,-2-1 0 0 0,8 1 0 0 0,-1 0 0 0 0,-1 6 0 0 0,-4 2 0 0 0,-1 0 0 0 0,-10 4 0 0 0,-14 6 0 0 0,-18 1 0 0 0,-13 2 0 0 0,-12-2 0 0 0,-11 2 0 0 0,-3 3 0 0 0,-9-3 0 0 0,-5-4 0 0 0,-3-6 0 0 0,-7 2 0 0 0,-13-2 0 0 0,-9 4 0 0 0,-5-1 0 0 0,-1-3 0 0 0,-8-3 0 0 0,0 3 0 0 0,-5-1 0 0 0,0-1 0 0 0,4-3 0 0 0,3-2 0 0 0,9-2 0 0 0,30-1 0 0 0,32-1 0 0 0,37 0 0 0 0,37 5 0 0 0,38 3 0 0 0,31 5 0 0 0,29 1 0 0 0,16-3 0 0 0,3 4 0 0 0,-13-1 0 0 0,-16-3 0 0 0,-23-4 0 0 0,-21-2 0 0 0,-23-2 0 0 0,-68-3 0 0 0,-50 0 0 0 0,-36 0 0 0 0,-26-1 0 0 0,-14 1 0 0 0,-13-1 0 0 0,-10 1 0 0 0,0 0 0 0 0,-9 0 0 0 0,8-1 0 0 0,21 1 0 0 0,16 0 0 0 0,20 1 0 0 0,9-1 0 0 0,11 0 0 0 0,2 0 0 0 0,-2 0 0 0 0,3 0 0 0 0,-2-6 0 0 0,2-2 0 0 0,4 0 0 0 0,5 2 0 0 0,-118-28 0 0 0,-48-9 0 0 0,5 3 0 0 0,37 3 0 0 0,41 7 0 0 0,54 9 0 0 0,39 2 0 0 0,38 5 0 0 0,29-2 0 0 0,27 1 0 0 0,22 5 0 0 0,62 3 0 0 0,36 2 0 0 0,6 3 0 0 0,-11 2 0 0 0,-18 0 0 0 0,-23-5 0 0 0,-23-2 0 0 0,-24 0 0 0 0,-22 1 0 0 0,-15-4 0 0 0,-11-1 0 0 0,-6 2 0 0 0,-3 3 0 0 0,0 1 0 0 0,0 3 0 0 0,1-5 0 0 0,0-2 0 0 0,2 2 0 0 0,7 1 0 0 0,-4 8 0 0 0,-8 10 0 0 0,-9 9 0 0 0,-8 6 0 0 0,-12 5 0 0 0,-6 9 0 0 0,-14 4 0 0 0,-3-1 0 0 0,-4-6 0 0 0,2-11 0 0 0</inkml:trace>
  <inkml:trace contextRef="#ctx0" brushRef="#br0" timeOffset="36.47">34369 1182 16383 0 0,'0'-6'0'0'0,"6"-2"0"0"0,8 0 0 0 0,14 2 0 0 0,14 2 0 0 0,17 1 0 0 0,12 2 0 0 0,5 0 0 0 0,7 1 0 0 0,3 0 0 0 0,-3 1 0 0 0,-8-1 0 0 0,-12 0 0 0 0,-10 0 0 0 0,-2 1 0 0 0,-4-1 0 0 0,2 0 0 0 0,-1 0 0 0 0,3 0 0 0 0,-1 0 0 0 0,-3 0 0 0 0,-3 0 0 0 0,-28 6 0 0 0,-22 2 0 0 0,-10 5 0 0 0,-9 1 0 0 0,-5-2 0 0 0,-4-3 0 0 0,-3-3 0 0 0,-6-3 0 0 0,-2-1 0 0 0,0-2 0 0 0,2 0 0 0 0,3-1 0 0 0,1 0 0 0 0,3 1 0 0 0,0-1 0 0 0,-6 1 0 0 0,-1 0 0 0 0,1 0 0 0 0,1 0 0 0 0,2 0 0 0 0,1 0 0 0 0,1 0 0 0 0,2 0 0 0 0,-13-6 0 0 0,-9-2 0 0 0,-1 1 0 0 0,-3 0 0 0 0,-2-3 0 0 0,2-1 0 0 0,19-4 0 0 0,21 1 0 0 0,27-4 0 0 0,19 1 0 0 0,16-2 0 0 0,14 2 0 0 0,9 4 0 0 0,0 4 0 0 0,-5 3 0 0 0,-6 4 0 0 0,-7 1 0 0 0,7 1 0 0 0,7 1 0 0 0,5 0 0 0 0,-3-1 0 0 0,-5 1 0 0 0,-7-1 0 0 0,-6 1 0 0 0,-4-1 0 0 0,3 0 0 0 0,6 0 0 0 0,6 0 0 0 0,1 0 0 0 0,-4 0 0 0 0,-16 0 0 0 0,-21 0 0 0 0,-18 0 0 0 0,-34 6 0 0 0,-21 2 0 0 0,-14-1 0 0 0,0-1 0 0 0,0-1 0 0 0,6-3 0 0 0,3 0 0 0 0,-7 4 0 0 0,4 2 0 0 0,6 0 0 0 0,7-2 0 0 0,14 4 0 0 0,12 6 0 0 0,5 7 0 0 0,7 5 0 0 0,24 4 0 0 0,27-3 0 0 0,27-1 0 0 0,20-6 0 0 0,14-5 0 0 0,9-1 0 0 0,4-2 0 0 0,-11-4 0 0 0,-16-4 0 0 0,-16-2 0 0 0,-14-3 0 0 0,-9 5 0 0 0,-7 2 0 0 0,-9 5 0 0 0,-16 0 0 0 0,-15-1 0 0 0,-14-4 0 0 0,-16-2 0 0 0,-7-3 0 0 0,-5-2 0 0 0,-5-1 0 0 0,-13 0 0 0 0,-7 0 0 0 0,-4-1 0 0 0,-2 0 0 0 0,7 1 0 0 0,3 0 0 0 0,0 0 0 0 0,6 0 0 0 0,1 0 0 0 0,4 0 0 0 0,12-6 0 0 0,13-8 0 0 0,12-8 0 0 0,9-6 0 0 0,5-4 0 0 0,4-2 0 0 0,3-3 0 0 0,-1 1 0 0 0,0-1 0 0 0,0-18 0 0 0,0-5 0 0 0,-7 1 0 0 0,-3 5 0 0 0,1 6 0 0 0,0 4 0 0 0,-3 11 0 0 0,-1 4 0 0 0,2 1 0 0 0,2 0 0 0 0,3-2 0 0 0,-5-1 0 0 0,0-2 0 0 0,1-2 0 0 0,2 0 0 0 0,3 0 0 0 0,12-6 0 0 0,150 9 0 0 0,59 17 0 0 0,6 10 0 0 0,-31 7 0 0 0,-209 8 0 0 0,-90 3 0 0 0,-22 0 0 0 0,24-4 0 0 0,35 4 0 0 0,36-1 0 0 0,35-2 0 0 0,29-3 0 0 0,22-3 0 0 0,7-2 0 0 0,0-1 0 0 0,-5-1 0 0 0,-5 0 0 0 0,-5-1 0 0 0,-5 1 0 0 0,-2-1 0 0 0,-3 1 0 0 0,0 0 0 0 0,5-6 0 0 0,8-2 0 0 0,2-6 0 0 0,-2 0 0 0 0,4 2 0 0 0,-2 3 0 0 0,-3 3 0 0 0,-10-3 0 0 0,-16 0 0 0 0,-19-5 0 0 0,-15 0 0 0 0,-12 3 0 0 0,-7 2 0 0 0,-4-2 0 0 0,-3 0 0 0 0,0 3 0 0 0,1 1 0 0 0,-6-3 0 0 0,-1 0 0 0 0,-5 2 0 0 0,0 2 0 0 0,3-4 0 0 0,-3-1 0 0 0,1 3 0 0 0,3 1 0 0 0,3 3 0 0 0,3 2 0 0 0,3 1 0 0 0,1 1 0 0 0,-5 0 0 0 0,-2 1 0 0 0,1-1 0 0 0,-5 0 0 0 0,0 1 0 0 0,1-1 0 0 0,4 0 0 0 0,2 0 0 0 0,2 0 0 0 0,1 0 0 0 0,2 0 0 0 0,0 0 0 0 0,6 6 0 0 0,20 2 0 0 0,24 5 0 0 0,27 2 0 0 0,24 3 0 0 0,19-2 0 0 0,14-2 0 0 0,7 1 0 0 0,-2-1 0 0 0,-7-3 0 0 0,-14-4 0 0 0,-15-3 0 0 0,-13-2 0 0 0,-10-1 0 0 0,-6-1 0 0 0,-5-1 0 0 0,5 1 0 0 0,-4 5 0 0 0,-3 2 0 0 0,-1 1 0 0 0,1-2 0 0 0,1-2 0 0 0,1-1 0 0 0,-12-2 0 0 0,-15 0 0 0 0,-15-1 0 0 0,-12-1 0 0 0,-9 1 0 0 0,-17 0 0 0 0,-13 0 0 0 0,-9-1 0 0 0,-10 1 0 0 0,-4 0 0 0 0,0 0 0 0 0,1 0 0 0 0,-8 6 0 0 0,4 2 0 0 0,10 0 0 0 0,13-2 0 0 0,10 4 0 0 0,9 1 0 0 0,11 4 0 0 0,5 0 0 0 0,1-3 0 0 0,5 2 0 0 0,0 0 0 0 0,4 2 0 0 0,-1 0 0 0 0,2 2 0 0 0,15-2 0 0 0,27 3 0 0 0,27-2 0 0 0,34 1 0 0 0,38 5 0 0 0,28 4 0 0 0,30-3 0 0 0,14 1 0 0 0,3-4 0 0 0,-14 1 0 0 0,-27-4 0 0 0,-46-5 0 0 0,-61-5 0 0 0,-56-3 0 0 0,-59-3 0 0 0,-53-1 0 0 0,-50-8 0 0 0,-33-2 0 0 0,-18-5 0 0 0,-8-7 0 0 0,10 0 0 0 0,30-1 0 0 0,40 2 0 0 0,38 4 0 0 0,51 6 0 0 0,45 4 0 0 0,38 3 0 0 0,31 2 0 0 0,25 1 0 0 0,9 1 0 0 0,8 0 0 0 0,5 0 0 0 0,-4 6 0 0 0,-1 1 0 0 0,0 0 0 0 0,-4-2 0 0 0,-7-1 0 0 0,0-3 0 0 0,-4 0 0 0 0,-10-2 0 0 0,-24 0 0 0 0,-32 0 0 0 0,-26 0 0 0 0,-11 5 0 0 0,-9 3 0 0 0,-6 5 0 0 0,-3 1 0 0 0,-2 4 0 0 0,0-1 0 0 0,0-3 0 0 0,-5 1 0 0 0,-1 5 0 0 0,0-2 0 0 0,14-3 0 0 0,25 2 0 0 0,24-3 0 0 0,27 3 0 0 0,24-1 0 0 0,18-4 0 0 0,6-4 0 0 0,-7-3 0 0 0,-12-3 0 0 0,-13-1 0 0 0,-11-1 0 0 0,-14 5 0 0 0,-14 8 0 0 0,-16 8 0 0 0,-10 7 0 0 0,-16 3 0 0 0,-4 10 0 0 0,-6-3 0 0 0,-2-2 0 0 0,-3-6 0 0 0,-8-4 0 0 0,-8-4 0 0 0,-1-8 0 0 0,-5 1 0 0 0,-5-3 0 0 0,-3-3 0 0 0,8-9 0 0 0,15-10 0 0 0,13-16 0 0 0,12-16 0 0 0,15-12 0 0 0,7-9 0 0 0,9-6 0 0 0,2-3 0 0 0,-3 5 0 0 0,-2 7 0 0 0,-5 8 0 0 0,-2 1 0 0 0,-3 4 0 0 0,-1-3 0 0 0,-2 1 0 0 0,1 3 0 0 0,-1 3 0 0 0,0 4 0 0 0,1 1 0 0 0,0 2 0 0 0,-1-5 0 0 0,7 4 0 0 0,2 15 0 0 0,0 23 0 0 0,4 23 0 0 0,0 26 0 0 0,-1 22 0 0 0,-4 17 0 0 0,4 11 0 0 0,0 13 0 0 0,-2-1 0 0 0,-3 4 0 0 0,-2 1 0 0 0,-2-8 0 0 0,-1-4 0 0 0,-1-8 0 0 0,0-15 0 0 0,0-14 0 0 0,-1-14 0 0 0,1-10 0 0 0,0-6 0 0 0,-1-4 0 0 0,1-13 0 0 0,0-59 0 0 0,0-34 0 0 0,0-12 0 0 0,0 4 0 0 0,0 8 0 0 0,0 11 0 0 0,0 10 0 0 0,0 7 0 0 0,-6-1 0 0 0,-2-4 0 0 0,1 0 0 0 0,1 2 0 0 0,1-3 0 0 0,2 1 0 0 0,-4 3 0 0 0,-2 4 0 0 0,2 2 0 0 0,1 2 0 0 0,2 2 0 0 0,2 1 0 0 0,0 0 0 0 0,2 1 0 0 0,0-1 0 0 0,0 0 0 0 0,7 6 0 0 0,1 26 0 0 0,0 25 0 0 0,-2 28 0 0 0,-1 16 0 0 0,-2 15 0 0 0,-2 103 0 0 0,0 25 0 0 0,-1-17 0 0 0,5-47 0 0 0,9-60 0 0 0,1-56 0 0 0,-1-40 0 0 0,-4-23 0 0 0,-3-13 0 0 0,3-3 0 0 0,0 0 0 0 0,-2 3 0 0 0,4 3 0 0 0,0 3 0 0 0,-3-3 0 0 0,-2 0 0 0 0,-2 1 0 0 0,-3 2 0 0 0,-1 2 0 0 0,-1 1 0 0 0,0-52 0 0 0,0-17 0 0 0,-1 3 0 0 0,1 14 0 0 0,-1 16 0 0 0,1 15 0 0 0,0 11 0 0 0,0 20 0 0 0,0 20 0 0 0,0 18 0 0 0,0 14 0 0 0,0 8 0 0 0,0 4 0 0 0,-162-27 0 0 0,-47-15 0 0 0,17-13 0 0 0,48-3 0 0 0,55-4 0 0 0,41-4 0 0 0,30-2 0 0 0,17-2 0 0 0,4 5 0 0 0,-5 7 0 0 0,-9 8 0 0 0,-8 5 0 0 0,-6 6 0 0 0,-6 2 0 0 0,-3 1 0 0 0,-2 2 0 0 0,-1-1 0 0 0,6 7 0 0 0,2 0 0 0 0,1 1 0 0 0,4 3 0 0 0,12 1 0 0 0,15-3 0 0 0,18-2 0 0 0,19-4 0 0 0,19-1 0 0 0,18 4 0 0 0,8 1 0 0 0,8 6 0 0 0,-1-1 0 0 0,3 5 0 0 0,-3-2 0 0 0,1-3 0 0 0,-10 2 0 0 0,-12-1 0 0 0,-19 3 0 0 0,-24 4 0 0 0,-35-1 0 0 0,-28-4 0 0 0,-26-5 0 0 0,-15-4 0 0 0,-12-4 0 0 0,-10-1 0 0 0,-5-2 0 0 0,2-1 0 0 0,12 0 0 0 0,22 6 0 0 0,28 2 0 0 0,27 1 0 0 0,21-3 0 0 0,15 0 0 0 0,15-3 0 0 0,8 0 0 0 0,1-2 0 0 0,5 0 0 0 0,5 0 0 0 0,83 0 0 0 0,11 0 0 0 0,-26-1 0 0 0,-40 1 0 0 0,-35 6 0 0 0,-32 2 0 0 0,-26-1 0 0 0,-17 6 0 0 0,-11-1 0 0 0,-5-2 0 0 0,-2-2 0 0 0,-5-3 0 0 0,-14-2 0 0 0,-8-2 0 0 0,-10-1 0 0 0,-9 0 0 0 0,-21-1 0 0 0,-3 1 0 0 0,6-1 0 0 0,14 1 0 0 0,29 0 0 0 0,31-1 0 0 0,34 1 0 0 0,33 0 0 0 0,24 0 0 0 0,13 0 0 0 0,7 0 0 0 0,1 0 0 0 0,-18 0 0 0 0,-26 0 0 0 0,-31 0 0 0 0,-35 0 0 0 0,-23 0 0 0 0,-10 0 0 0 0,1 0 0 0 0,4 0 0 0 0,12 6 0 0 0,9 2 0 0 0,9 6 0 0 0,5 0 0 0 0,5 4 0 0 0,6 5 0 0 0,6 4 0 0 0,-3-2 0 0 0,0 1 0 0 0,2 1 0 0 0,2 3 0 0 0,2 2 0 0 0,1 1 0 0 0,1 2 0 0 0,1 0 0 0 0,0 1 0 0 0,1 0 0 0 0,-1-13 0 0 0,1-27 0 0 0,-1-20 0 0 0,0-11 0 0 0,0-12 0 0 0,0-10 0 0 0,-6-1 0 0 0,-2-3 0 0 0,0 3 0 0 0,2 6 0 0 0,2 5 0 0 0,1 4 0 0 0,2 5 0 0 0,-6 2 0 0 0,-1 1 0 0 0,-5 0 0 0 0,-1 1 0 0 0,2 0 0 0 0,4-1 0 0 0,2 1 0 0 0,3 11 0 0 0,2 27 0 0 0,0 20 0 0 0,2 12 0 0 0,-1 11 0 0 0,1 10 0 0 0,5 1 0 0 0,9 3 0 0 0,1 9 0 0 0,-3 4 0 0 0,-2 8 0 0 0,-4 8 0 0 0,-3 7 0 0 0,-2 10 0 0 0,5 18 0 0 0,0 11 0 0 0,0 7 0 0 0,-1-10 0 0 0,-2-20 0 0 0,-2-19 0 0 0,-1-30 0 0 0,-1-39 0 0 0,0-35 0 0 0,0-28 0 0 0,0-13 0 0 0,-1-5 0 0 0,1-16 0 0 0,0-8 0 0 0,0 3 0 0 0,0 10 0 0 0,0 9 0 0 0,0 9 0 0 0,0 7 0 0 0,0 4 0 0 0,0-3 0 0 0,0-1 0 0 0,0-5 0 0 0,0-6 0 0 0,0-1 0 0 0,0-3 0 0 0,0 3 0 0 0,0 3 0 0 0,0 6 0 0 0,0 4 0 0 0,6 8 0 0 0,2 17 0 0 0,0 17 0 0 0,-2 13 0 0 0,-2 24 0 0 0,-1 22 0 0 0,-2 26 0 0 0,6 15 0 0 0,1 10 0 0 0,-1-3 0 0 0,-1-8 0 0 0,-2-8 0 0 0,-2-9 0 0 0,0-12 0 0 0,-2-11 0 0 0,0-11 0 0 0,0-20 0 0 0,-1-20 0 0 0,1-24 0 0 0,0-16 0 0 0,0-13 0 0 0,-1-7 0 0 0,1 0 0 0 0,0 3 0 0 0,0 3 0 0 0,0-2 0 0 0,0 0 0 0 0,0 3 0 0 0,6 2 0 0 0,2-3 0 0 0,0-6 0 0 0,-2-13 0 0 0,-1-1 0 0 0,-3 4 0 0 0,0 7 0 0 0,-2 7 0 0 0,0 4 0 0 0,0 5 0 0 0,0 2 0 0 0,-1 1 0 0 0,1 1 0 0 0,0 12 0 0 0,0 22 0 0 0,0 17 0 0 0,0 17 0 0 0,0 9 0 0 0,0 10 0 0 0,0 1 0 0 0,0-3 0 0 0,0 3 0 0 0,-6-2 0 0 0,-2 1 0 0 0,0-1 0 0 0,2 2 0 0 0,2 4 0 0 0,1-2 0 0 0,2-5 0 0 0,0-4 0 0 0,1-23 0 0 0,0-27 0 0 0,1-38 0 0 0,-1-17 0 0 0,0-4 0 0 0,0 1 0 0 0,0 5 0 0 0,1 7 0 0 0,-1 6 0 0 0,0 3 0 0 0,0-3 0 0 0,0 0 0 0 0,0 1 0 0 0,0-10 0 0 0,-1-3 0 0 0,1 3 0 0 0,0 4 0 0 0,0 4 0 0 0,0 15 0 0 0,0 19 0 0 0,0 23 0 0 0,0 16 0 0 0,0 8 0 0 0,0 4 0 0 0,0 7 0 0 0,0 8 0 0 0,0 6 0 0 0,0-2 0 0 0,0 1 0 0 0,0 15 0 0 0,0 6 0 0 0,0-6 0 0 0,0-2 0 0 0,0-9 0 0 0,0-27 0 0 0,0-26 0 0 0,0-27 0 0 0,0-17 0 0 0,0-9 0 0 0,0-4 0 0 0,0 0 0 0 0,0 2 0 0 0,0 2 0 0 0,0-4 0 0 0,0-12 0 0 0,0-9 0 0 0,0 1 0 0 0,0 0 0 0 0,0 4 0 0 0,0 8 0 0 0,-29 35 0 0 0,-17 22 0 0 0,0 16 0 0 0,1 5 0 0 0,9 3 0 0 0,23-2 0 0 0,19-6 0 0 0,20-6 0 0 0,19-6 0 0 0,13-4 0 0 0,14-9 0 0 0,14-9 0 0 0,10-3 0 0 0,0-4 0 0 0,2 2 0 0 0,3 3 0 0 0,-124 23 0 0 0,-107 11 0 0 0,-36 1 0 0 0,-3-2 0 0 0,22-4 0 0 0,30-4 0 0 0,23-4 0 0 0,21-2 0 0 0,17-3 0 0 0,12 0 0 0 0,8-1 0 0 0,40 25 0 0 0,150 13 0 0 0,57-5 0 0 0,-3-9 0 0 0,-31-13 0 0 0,-38-15 0 0 0,-44-12 0 0 0,-32-10 0 0 0,-20-6 0 0 0,-6-3 0 0 0,-9-2 0 0 0,-4 6 0 0 0,-5 2 0 0 0,-6 0 0 0 0,-6 0 0 0 0,-3-2 0 0 0,-9-1 0 0 0,-15-1 0 0 0,-23 5 0 0 0,-34-4 0 0 0,-39-3 0 0 0,-30-1 0 0 0,-27 6 0 0 0,-8 8 0 0 0,10 8 0 0 0,15 6 0 0 0,4 6 0 0 0,29-4 0 0 0,40 0 0 0 0,47 1 0 0 0,35 1 0 0 0,30 2 0 0 0,22 1 0 0 0,14 2 0 0 0,63-1 0 0 0,20 2 0 0 0,-1-1 0 0 0,-21 0 0 0 0,-20 0 0 0 0,-15 1 0 0 0,-18-1 0 0 0,-15 0 0 0 0,1 0 0 0 0,2 6 0 0 0,8 2 0 0 0,54 17 0 0 0,22 5 0 0 0,0 4 0 0 0,-13-5 0 0 0,-24-7 0 0 0,-23-1 0 0 0,-21-5 0 0 0,-15 2 0 0 0,-15 3 0 0 0,-9-1 0 0 0,-1 1 0 0 0,0-3 0 0 0,-3 2 0 0 0,0-2 0 0 0,-3 1 0 0 0,2-3 0 0 0,2 3 0 0 0,5 4 0 0 0,3-3 0 0 0,8 2 0 0 0,4 3 0 0 0,1-2 0 0 0,5-6 0 0 0,7 1 0 0 0,-1-4 0 0 0,-3 3 0 0 0,-4-1 0 0 0,-5-5 0 0 0,-2-3 0 0 0,-3-3 0 0 0,4-3 0 0 0,8-1 0 0 0,1-1 0 0 0,4-1 0 0 0,5 6 0 0 0,5 3 0 0 0,2 5 0 0 0,-2 0 0 0 0,-2 5 0 0 0,74 17 0 0 0,67 20 0 0 0,5 1 0 0 0,-26-9 0 0 0,-39-12 0 0 0,-37-13 0 0 0,-31-9 0 0 0,-23-8 0 0 0,-13-4 0 0 0,-7-2 0 0 0,-4-2 0 0 0,-1 1 0 0 0,2 0 0 0 0,2 0 0 0 0,1 1 0 0 0,1 1 0 0 0,-4 6 0 0 0,-2 2 0 0 0,1-1 0 0 0,1-1 0 0 0,2-1 0 0 0,2-2 0 0 0,1-2 0 0 0,-5 6 0 0 0,-1 1 0 0 0,0-1 0 0 0,1-1 0 0 0,2-2 0 0 0,-10-2 0 0 0,-15 0 0 0 0,-14-2 0 0 0,-12 0 0 0 0,-9 0 0 0 0,-5-1 0 0 0,-9 1 0 0 0,-9 0 0 0 0,-13 0 0 0 0,-21 0 0 0 0,-31 0 0 0 0,-19-6 0 0 0,-23-8 0 0 0,-3-8 0 0 0,3 0 0 0 0,16 4 0 0 0,21 5 0 0 0,18 4 0 0 0,22 5 0 0 0,18 2 0 0 0,14 1 0 0 0,10 2 0 0 0,6 0 0 0 0,2 0 0 0 0,1 0 0 0 0,-1-1 0 0 0,0 1 0 0 0,-1-1 0 0 0,-1 0 0 0 0,-1 0 0 0 0,0 0 0 0 0,6-6 0 0 0,1-2 0 0 0,0-6 0 0 0,-1-6 0 0 0,-8 0 0 0 0,-4-8 0 0 0,-6 0 0 0 0,-8-1 0 0 0,0-1 0 0 0,3 3 0 0 0,10 2 0 0 0,13-2 0 0 0,5 4 0 0 0,6 0 0 0 0,1 4 0 0 0,15 11 0 0 0,20 7 0 0 0,25 3 0 0 0,29 2 0 0 0,26 6 0 0 0,20 8 0 0 0,27 6 0 0 0,12 5 0 0 0,-2-2 0 0 0,-16 0 0 0 0,-31-10 0 0 0,-41-9 0 0 0,-37-10 0 0 0,-41-13 0 0 0,-38-8 0 0 0,-34-7 0 0 0,-21-4 0 0 0,-16-3 0 0 0,-7 0 0 0 0,7 5 0 0 0,12 3 0 0 0,12 0 0 0 0,16 5 0 0 0,10 6 0 0 0,11 7 0 0 0,10 5 0 0 0,12-3 0 0 0,8 1 0 0 0,1 1 0 0 0,1 2 0 0 0,-2 2 0 0 0,-2 2 0 0 0,-1-6 0 0 0,-2-1 0 0 0,0 1 0 0 0,-7 1 0 0 0,-3 2 0 0 0,1 1 0 0 0,1 2 0 0 0,2 1 0 0 0,2-6 0 0 0,1-2 0 0 0,1 1 0 0 0,1 1 0 0 0,-6 2 0 0 0,-8-5 0 0 0,-7-6 0 0 0,-7-1 0 0 0,-4 2 0 0 0,3 4 0 0 0,0 3 0 0 0,6 3 0 0 0,0 3 0 0 0,-2-6 0 0 0,-3 0 0 0 0,-2 0 0 0 0,-3 1 0 0 0,-1 3 0 0 0,-1 0 0 0 0,5 2 0 0 0,2 1 0 0 0,-1 0 0 0 0,11 6 0 0 0,21 2 0 0 0,21 0 0 0 0,25-1 0 0 0,21-3 0 0 0,24-1 0 0 0,13-2 0 0 0,19 6 0 0 0,11 1 0 0 0,13 5 0 0 0,17 1 0 0 0,3-2 0 0 0,-8-4 0 0 0,-21-2 0 0 0,-21-3 0 0 0,-32-2 0 0 0,-31 0 0 0 0,-25 4 0 0 0,-18 3 0 0 0,-17-1 0 0 0,-9-2 0 0 0,-2-1 0 0 0,-4 5 0 0 0,0 0 0 0 0,3 5 0 0 0,5 0 0 0 0,-3-2 0 0 0,-4-3 0 0 0,-7-4 0 0 0,2-2 0 0 0,-1-2 0 0 0,-10 0 0 0 0,-11-2 0 0 0,-15 1 0 0 0,-11-1 0 0 0,-11 1 0 0 0,-4-1 0 0 0,13 1 0 0 0,18 0 0 0 0,37 6 0 0 0,32 2 0 0 0,33 5 0 0 0,37 1 0 0 0,47 4 0 0 0,48 5 0 0 0,48 11 0 0 0,45 11 0 0 0,36 4 0 0 0,19 0 0 0 0,-10-3 0 0 0,-35-9 0 0 0,-78-10 0 0 0,-85-11 0 0 0,-76-13 0 0 0,-75-8 0 0 0,-68-8 0 0 0,-72-9 0 0 0,-66-12 0 0 0,-48-6 0 0 0,-28-3 0 0 0,-10 6 0 0 0,8 10 0 0 0,28 9 0 0 0,57 7 0 0 0,79 7 0 0 0,83 9 0 0 0,77 3 0 0 0,55 8 0 0 0,41 6 0 0 0,20 5 0 0 0,13-1 0 0 0,7-6 0 0 0,-3 0 0 0 0,-8-3 0 0 0,-15-5 0 0 0,-22 2 0 0 0,-14-2 0 0 0,-5-2 0 0 0,3-4 0 0 0,12-2 0 0 0,7-2 0 0 0,12-2 0 0 0,-3 0 0 0 0,-6 0 0 0 0,-10-1 0 0 0,-9 1 0 0 0,-6-1 0 0 0,-4 1 0 0 0,2-12 0 0 0,1-4 0 0 0,-1-6 0 0 0,5-4 0 0 0,0-4 0 0 0,5 3 0 0 0,5 6 0 0 0,-7 0 0 0 0,-5 5 0 0 0,-11-2 0 0 0,-4-3 0 0 0,-2 1 0 0 0,1-1 0 0 0,2 2 0 0 0,7-1 0 0 0,4 3 0 0 0,-5-2 0 0 0,-3 2 0 0 0,-1 4 0 0 0,-6-1 0 0 0,-1 1 0 0 0,1 3 0 0 0,-5-3 0 0 0,2 1 0 0 0,-5 44 0 0 0,-4 30 0 0 0,-5-9 0 0 0,-4-19 0 0 0,-3-22 0 0 0,-1-18 0 0 0,4-14 0 0 0,2-16 0 0 0,6-8 0 0 0,6-2 0 0 0,0-6 0 0 0,3 7 0 0 0,4 4 0 0 0,-3 15 0 0 0,-5 19 0 0 0,-12 28 0 0 0,-6 16 0 0 0,-10 9 0 0 0,-3 7 0 0 0,1 14 0 0 0,-4 6 0 0 0,1 4 0 0 0,-3 1 0 0 0,-4-2 0 0 0,1-1 0 0 0,4 4 0 0 0,6-4 0 0 0,4-11 0 0 0,3-26 0 0 0,3-27 0 0 0,1-21 0 0 0,7-21 0 0 0,2-10 0 0 0,-1-6 0 0 0,5 1 0 0 0,0 1 0 0 0,-3 2 0 0 0,4-15 0 0 0,-1-3 0 0 0,-3 1 0 0 0,-2 6 0 0 0,-4 6 0 0 0,-1 5 0 0 0,-2 4 0 0 0,5 9 0 0 0,7 9 0 0 0,8 8 0 0 0,0 12 0 0 0,-3 13 0 0 0,-11 4 0 0 0,-13-1 0 0 0,-11-2 0 0 0,-15-4 0 0 0,-19-4 0 0 0,-44-8 0 0 0,-36-4 0 0 0,-18-6 0 0 0,-16-8 0 0 0,-8 0 0 0 0,12 4 0 0 0,23 5 0 0 0,33 10 0 0 0,42 5 0 0 0,43 3 0 0 0,37 6 0 0 0,27 1 0 0 0,25-2 0 0 0,18-3 0 0 0,19-2 0 0 0,9-3 0 0 0,3-1 0 0 0,-7-2 0 0 0,-16 0 0 0 0,-18 0 0 0 0,-16-1 0 0 0,-13 1 0 0 0,-8-1 0 0 0,-5 1 0 0 0,3 0 0 0 0,8 0 0 0 0,7 0 0 0 0,2 6 0 0 0,-4 2 0 0 0,3-1 0 0 0,-3 0 0 0 0,-4-3 0 0 0,-3-1 0 0 0,-4-2 0 0 0,-3 0 0 0 0,-1-1 0 0 0,-1-1 0 0 0,6 1 0 0 0,1 6 0 0 0,-5 7 0 0 0,-5 3 0 0 0,0 3 0 0 0,0 0 0 0 0,0 2 0 0 0,1-3 0 0 0,1-4 0 0 0,0-5 0 0 0,1-3 0 0 0,1 2 0 0 0,5 1 0 0 0,14 5 0 0 0,70 5 0 0 0,32 0 0 0 0,7-3 0 0 0,-13 1 0 0 0,-20-2 0 0 0,-25-3 0 0 0,-20-5 0 0 0,-12-2 0 0 0,-7-3 0 0 0,-2-1 0 0 0,-1-2 0 0 0,1 1 0 0 0,1-1 0 0 0,-4 0 0 0 0,-13 7 0 0 0,-8 2 0 0 0,-6-1 0 0 0,-3-1 0 0 0,12-2 0 0 0,10-1 0 0 0,7-2 0 0 0,7 0 0 0 0,2-1 0 0 0,2 6 0 0 0,7 8 0 0 0,-4 1 0 0 0,-9-2 0 0 0,-10-2 0 0 0,-8-4 0 0 0,-7-3 0 0 0,-3 4 0 0 0,-3 0 0 0 0,-2 0 0 0 0,1 3 0 0 0,-1 1 0 0 0,-5 4 0 0 0,-7 5 0 0 0,-8 5 0 0 0,-12-2 0 0 0,-12-5 0 0 0,-10-5 0 0 0,-8-6 0 0 0,-4-4 0 0 0,-9-2 0 0 0,-4 4 0 0 0,1 1 0 0 0,-53 17 0 0 0,-51 17 0 0 0,-6 1 0 0 0,23 0 0 0 0,28-8 0 0 0,25-9 0 0 0,21-9 0 0 0,20-1 0 0 0,22-4 0 0 0,20-3 0 0 0,10-9 0 0 0,8-4 0 0 0,6-8 0 0 0,5-1 0 0 0,2 2 0 0 0,1 2 0 0 0,2-2 0 0 0,-1 0 0 0 0,5-4 0 0 0,8 2 0 0 0,2 2 0 0 0,-3 4 0 0 0,-3 3 0 0 0,-4 2 0 0 0,-2 2 0 0 0,-3 1 0 0 0,-1 0 0 0 0,-1 1 0 0 0,-1 0 0 0 0,7-1 0 0 0,2 0 0 0 0,-1 1 0 0 0,5-1 0 0 0,7 0 0 0 0,11 6 0 0 0,31 8 0 0 0,18 1 0 0 0,7 5 0 0 0,-12-2 0 0 0,-17-3 0 0 0,-25-11 0 0 0,-30-5 0 0 0,-27-3 0 0 0,-21-1 0 0 0,-15 0 0 0 0,-9 2 0 0 0,-10 1 0 0 0,-16 0 0 0 0,-15 1 0 0 0,-32 1 0 0 0,-20-6 0 0 0,-25-7 0 0 0,-16-3 0 0 0,-4-3 0 0 0,-8 0 0 0 0,9 5 0 0 0,15 4 0 0 0,29 3 0 0 0,30 4 0 0 0,25 2 0 0 0,14 1 0 0 0,10 0 0 0 0,2 1 0 0 0,-3 0 0 0 0,-11-6 0 0 0,-8-3 0 0 0,-9 1 0 0 0,-10 1 0 0 0,-8 2 0 0 0,-5 1 0 0 0,-10-5 0 0 0,-4 0 0 0 0,-7-6 0 0 0,7 0 0 0 0,15 3 0 0 0,14 2 0 0 0,15 3 0 0 0,13 3 0 0 0,6 2 0 0 0,4 1 0 0 0,5 0 0 0 0,4 1 0 0 0,2-1 0 0 0,-4 1 0 0 0,-1-1 0 0 0,0 0 0 0 0,2 1 0 0 0,-5-7 0 0 0,-13-2 0 0 0,-20 0 0 0 0,-21-4 0 0 0,-11 0 0 0 0,6-5 0 0 0,16 2 0 0 0,16 2 0 0 0,20 4 0 0 0</inkml:trace>
</inkml:ink>
</file>

<file path=xl/ink/ink10.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channel name="OA" type="integer" max="360" units="deg"/>
          <inkml:channel name="OE" type="integer" max="90" units="deg"/>
        </inkml:traceFormat>
        <inkml:channelProperties>
          <inkml:channelProperty channel="X" name="resolution" value="1000" units="1/cm"/>
          <inkml:channelProperty channel="Y" name="resolution" value="1000" units="1/cm"/>
          <inkml:channelProperty channel="F" name="resolution" value="0" units="1/dev"/>
          <inkml:channelProperty channel="OA" name="resolution" value="1000" units="1/deg"/>
          <inkml:channelProperty channel="OE" name="resolution" value="1000" units="1/deg"/>
        </inkml:channelProperties>
      </inkml:inkSource>
      <inkml:timestamp xml:id="ts0" timeString="2022-09-10T19:04:25.210"/>
    </inkml:context>
    <inkml:brush xml:id="br0">
      <inkml:brushProperty name="width" value="0.1" units="cm"/>
      <inkml:brushProperty name="height" value="0.1" units="cm"/>
      <inkml:brushProperty name="color" value="#FFFFFF"/>
    </inkml:brush>
  </inkml:definitions>
  <inkml:trace contextRef="#ctx0" brushRef="#br0">31900 2593 16383 0 0,'0'0'0'0'0</inkml:trace>
</inkml:ink>
</file>

<file path=xl/ink/ink1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channel name="OA" type="integer" max="360" units="deg"/>
          <inkml:channel name="OE" type="integer" max="90" units="deg"/>
        </inkml:traceFormat>
        <inkml:channelProperties>
          <inkml:channelProperty channel="X" name="resolution" value="1000" units="1/cm"/>
          <inkml:channelProperty channel="Y" name="resolution" value="1000" units="1/cm"/>
          <inkml:channelProperty channel="F" name="resolution" value="0" units="1/dev"/>
          <inkml:channelProperty channel="OA" name="resolution" value="1000" units="1/deg"/>
          <inkml:channelProperty channel="OE" name="resolution" value="1000" units="1/deg"/>
        </inkml:channelProperties>
      </inkml:inkSource>
      <inkml:timestamp xml:id="ts0" timeString="2022-09-10T19:04:25.211"/>
    </inkml:context>
    <inkml:brush xml:id="br0">
      <inkml:brushProperty name="width" value="0.1" units="cm"/>
      <inkml:brushProperty name="height" value="0.1" units="cm"/>
      <inkml:brushProperty name="color" value="#FFFFFF"/>
    </inkml:brush>
  </inkml:definitions>
  <inkml:trace contextRef="#ctx0" brushRef="#br0">22657 3863 16383 0 0,'0'0'0'0'0</inkml:trace>
</inkml:ink>
</file>

<file path=xl/ink/ink1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channel name="OA" type="integer" max="360" units="deg"/>
          <inkml:channel name="OE" type="integer" max="90" units="deg"/>
        </inkml:traceFormat>
        <inkml:channelProperties>
          <inkml:channelProperty channel="X" name="resolution" value="1000" units="1/cm"/>
          <inkml:channelProperty channel="Y" name="resolution" value="1000" units="1/cm"/>
          <inkml:channelProperty channel="F" name="resolution" value="0" units="1/dev"/>
          <inkml:channelProperty channel="OA" name="resolution" value="1000" units="1/deg"/>
          <inkml:channelProperty channel="OE" name="resolution" value="1000" units="1/deg"/>
        </inkml:channelProperties>
      </inkml:inkSource>
      <inkml:timestamp xml:id="ts0" timeString="2022-09-10T19:04:25.212"/>
    </inkml:context>
    <inkml:brush xml:id="br0">
      <inkml:brushProperty name="width" value="0.1" units="cm"/>
      <inkml:brushProperty name="height" value="0.1" units="cm"/>
      <inkml:brushProperty name="color" value="#FFFFFF"/>
    </inkml:brush>
  </inkml:definitions>
  <inkml:trace contextRef="#ctx0" brushRef="#br0">23080 7003 16383 0 0,'0'0'0'0'0</inkml:trace>
</inkml:ink>
</file>

<file path=xl/ink/ink1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channel name="OA" type="integer" max="360" units="deg"/>
          <inkml:channel name="OE" type="integer" max="90" units="deg"/>
        </inkml:traceFormat>
        <inkml:channelProperties>
          <inkml:channelProperty channel="X" name="resolution" value="1000" units="1/cm"/>
          <inkml:channelProperty channel="Y" name="resolution" value="1000" units="1/cm"/>
          <inkml:channelProperty channel="F" name="resolution" value="0" units="1/dev"/>
          <inkml:channelProperty channel="OA" name="resolution" value="1000" units="1/deg"/>
          <inkml:channelProperty channel="OE" name="resolution" value="1000" units="1/deg"/>
        </inkml:channelProperties>
      </inkml:inkSource>
      <inkml:timestamp xml:id="ts0" timeString="2022-09-10T19:04:25.213"/>
    </inkml:context>
    <inkml:brush xml:id="br0">
      <inkml:brushProperty name="width" value="0.1" units="cm"/>
      <inkml:brushProperty name="height" value="0.1" units="cm"/>
      <inkml:brushProperty name="color" value="#FFFFFF"/>
    </inkml:brush>
  </inkml:definitions>
  <inkml:trace contextRef="#ctx0" brushRef="#br0">23080 7003 16383 0 0,'0'0'0'0'0</inkml:trace>
  <inkml:trace contextRef="#ctx0" brushRef="#br0" timeOffset="36.47">16484 7144 16383 0 0,'0'0'0'0'0</inkml:trace>
  <inkml:trace contextRef="#ctx0" brushRef="#br0" timeOffset="36.47">16484 7144 16383 0 0,'0'0'0'0'0</inkml:trace>
</inkml:ink>
</file>

<file path=xl/ink/ink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channel name="OA" type="integer" max="360" units="deg"/>
          <inkml:channel name="OE" type="integer" max="90" units="deg"/>
        </inkml:traceFormat>
        <inkml:channelProperties>
          <inkml:channelProperty channel="X" name="resolution" value="1000" units="1/cm"/>
          <inkml:channelProperty channel="Y" name="resolution" value="1000" units="1/cm"/>
          <inkml:channelProperty channel="F" name="resolution" value="0" units="1/dev"/>
          <inkml:channelProperty channel="OA" name="resolution" value="1000" units="1/deg"/>
          <inkml:channelProperty channel="OE" name="resolution" value="1000" units="1/deg"/>
        </inkml:channelProperties>
      </inkml:inkSource>
      <inkml:timestamp xml:id="ts0" timeString="2022-09-10T19:04:25.202"/>
    </inkml:context>
    <inkml:brush xml:id="br0">
      <inkml:brushProperty name="width" value="0.1" units="cm"/>
      <inkml:brushProperty name="height" value="0.1" units="cm"/>
      <inkml:brushProperty name="color" value="#FFFFFF"/>
    </inkml:brush>
  </inkml:definitions>
  <inkml:trace contextRef="#ctx0" brushRef="#br0">29219 1676 16383 0 0,'0'-6'0'0'0,"0"-8"0"0"0,6-2 0 0 0,2-4 0 0 0,11-4 0 0 0,3-5 0 0 0,4 3 0 0 0,3 6 0 0 0,-3 1 0 0 0,-1 2 0 0 0,3 6 0 0 0,1 3 0 0 0,3 4 0 0 0,1 2 0 0 0,2 2 0 0 0,0 1 0 0 0,0-1 0 0 0,1 1 0 0 0,0 0 0 0 0,5 6 0 0 0,3 1 0 0 0,-1 0 0 0 0,-8 4 0 0 0,-3 0 0 0 0,-8 5 0 0 0,-1-2 0 0 0,1-2 0 0 0,2-5 0 0 0,4-2 0 0 0,1-3 0 0 0,3-2 0 0 0,0-1 0 0 0,-4-7 0 0 0,-2-1 0 0 0,0 0 0 0 0,1 1 0 0 0,-3-4 0 0 0,-1 0 0 0 0,1 2 0 0 0,3 2 0 0 0,-4-3 0 0 0,-7-7 0 0 0,-5-5 0 0 0,-12 0 0 0 0,-11 4 0 0 0,-11 5 0 0 0,-7 5 0 0 0,-5 4 0 0 0,-3 2 0 0 0,-2 2 0 0 0,-23 1 0 0 0,-9 0 0 0 0,3 0 0 0 0,6-1 0 0 0,14 7 0 0 0,14 7 0 0 0,8 2 0 0 0,1-2 0 0 0,5 2 0 0 0,6 5 0 0 0,-1-1 0 0 0,2 2 0 0 0,3 3 0 0 0,9-3 0 0 0,10-4 0 0 0,10-7 0 0 0,7-10 0 0 0,6-5 0 0 0,2-3 0 0 0,2-5 0 0 0,0-1 0 0 0,1 1 0 0 0,-8-2 0 0 0,-1 0 0 0 0,-1-3 0 0 0,-4-4 0 0 0,-1 0 0 0 0,2 5 0 0 0,2 5 0 0 0,-2-2 0 0 0,-1 1 0 0 0,-45 21 0 0 0,-32 15 0 0 0,41 9 0 0 0,83-1 0 0 0,95-6 0 0 0,74-7 0 0 0,25-7 0 0 0,-26-5 0 0 0,-47-5 0 0 0,-27-38 0 0 0,-5-36 0 0 0,6-25 0 0 0,34-14 0 0 0,-10 12 0 0 0,-31 18 0 0 0,-37 21 0 0 0,-34 22 0 0 0,-25 17 0 0 0,-17 12 0 0 0,-17 1 0 0 0,-8 3 0 0 0,0 2 0 0 0,-5-5 0 0 0,-46 41 0 0 0,-31 33 0 0 0,-4 12 0 0 0,2-9 0 0 0,6-8 0 0 0,13-10 0 0 0,14-7 0 0 0,12-6 0 0 0,3-8 0 0 0,4-4 0 0 0,4 0 0 0 0,3 1 0 0 0,2 3 0 0 0,-4-5 0 0 0,-2 0 0 0 0,2 2 0 0 0,0 2 0 0 0,3-10 0 0 0,6-8 0 0 0,10-12 0 0 0,8-6 0 0 0,1-7 0 0 0,3-2 0 0 0,-4-4 0 0 0,-5-5 0 0 0,2 3 0 0 0,-4-2 0 0 0,-3-2 0 0 0,2 2 0 0 0,-1 1 0 0 0,-3-3 0 0 0,-2-3 0 0 0,-3-2 0 0 0,-2-2 0 0 0,-2-1 0 0 0,0-1 0 0 0,6 5 0 0 0,1 2 0 0 0,0 12 0 0 0,-1 14 0 0 0,-2 14 0 0 0,-1 11 0 0 0,-2 7 0 0 0,-6 5 0 0 0,-3 2 0 0 0,-6-5 0 0 0,-1-2 0 0 0,3 0 0 0 0,3 1 0 0 0,3 1 0 0 0,9-5 0 0 0,9-7 0 0 0,3-13 0 0 0,11-25 0 0 0,7-10 0 0 0,-2-7 0 0 0,-6-2 0 0 0,-2 4 0 0 0,-4 3 0 0 0,-6-1 0 0 0,-5 0 0 0 0,2 5 0 0 0,0 0 0 0 0,4 0 0 0 0,-1-3 0 0 0,4 4 0 0 0,-7 6 0 0 0,-12 13 0 0 0,-5 13 0 0 0,-7 5 0 0 0,-1 7 0 0 0,1 6 0 0 0,4 5 0 0 0,3 3 0 0 0,3 2 0 0 0,2-11 0 0 0,1-15 0 0 0,8-10 0 0 0,1-10 0 0 0,6-4 0 0 0,1-4 0 0 0,4-6 0 0 0,-2-5 0 0 0,2 4 0 0 0,-1-1 0 0 0,1-1 0 0 0,4 4 0 0 0,-2 0 0 0 0,-10 4 0 0 0,-8 12 0 0 0,-10 6 0 0 0,-3 11 0 0 0,-1 9 0 0 0,2 8 0 0 0,-4-1 0 0 0,1 1 0 0 0,2 3 0 0 0,-3-4 0 0 0,0 0 0 0 0,3 1 0 0 0,-3-3 0 0 0,1 0 0 0 0,2 3 0 0 0,-3-4 0 0 0,0 1 0 0 0,57-52 0 0 0,27-21 0 0 0,1-7 0 0 0,-5 5 0 0 0,-21 18 0 0 0,-17 20 0 0 0,-21 19 0 0 0,-16 15 0 0 0,-14 9 0 0 0,-3 7 0 0 0,-3 2 0 0 0,3 1 0 0 0,6 0 0 0 0,0-6 0 0 0,-3-4 0 0 0,3 6 0 0 0,-2-3 0 0 0,3-1 0 0 0,-1-6 0 0 0,1-1 0 0 0,0-5 0 0 0,1 1 0 0 0,-2 3 0 0 0,9-9 0 0 0,11-13 0 0 0,12-18 0 0 0,4-12 0 0 0,5-8 0 0 0,4 3 0 0 0,-1 1 0 0 0,0 1 0 0 0,-4-1 0 0 0,1-1 0 0 0,-4 0 0 0 0,-5-1 0 0 0,-4 0 0 0 0,-4 0 0 0 0,-3-1 0 0 0,-7 7 0 0 0,-10 8 0 0 0,-7 7 0 0 0,-13 6 0 0 0,-6 5 0 0 0,-2 8 0 0 0,-6 10 0 0 0,0 8 0 0 0,2 7 0 0 0,3-3 0 0 0,2 1 0 0 0,10 1 0 0 0,3-4 0 0 0,1 0 0 0 0,5 1 0 0 0,7 3 0 0 0,0 2 0 0 0,2 1 0 0 0,4 2 0 0 0,-2-4 0 0 0,0-3 0 0 0,9-5 0 0 0,11-12 0 0 0,15-8 0 0 0,11-11 0 0 0,5-9 0 0 0,2-2 0 0 0,-6-3 0 0 0,3 2 0 0 0,-5-2 0 0 0,4-2 0 0 0,2 2 0 0 0,-6 0 0 0 0,3 4 0 0 0,-4-2 0 0 0,-1 4 0 0 0,-7-2 0 0 0,-1 2 0 0 0,-10 5 0 0 0,-32 22 0 0 0,-18 9 0 0 0,-3 7 0 0 0,-1 6 0 0 0,1-3 0 0 0,7-12 0 0 0,15-10 0 0 0,11-11 0 0 0,6-11 0 0 0,10-3 0 0 0,3-5 0 0 0,5 2 0 0 0,1-2 0 0 0,2 4 0 0 0,4-2 0 0 0,4-3 0 0 0,10 3 0 0 0,3 5 0 0 0,-4-2 0 0 0,-3 4 0 0 0,-8 9 0 0 0,-7 12 0 0 0,-13 4 0 0 0,-8 7 0 0 0,-4 6 0 0 0,0 5 0 0 0,-6-2 0 0 0,0 0 0 0 0,1 1 0 0 0,3 2 0 0 0,3 3 0 0 0,2-12 0 0 0,14-20 0 0 0,11-17 0 0 0,1-12 0 0 0,-3-6 0 0 0,-4-5 0 0 0,-6 0 0 0 0,2-1 0 0 0,-1 2 0 0 0,-3 0 0 0 0,-2 1 0 0 0,-3 1 0 0 0,-1 0 0 0 0,-8 1 0 0 0,-2 0 0 0 0,-6 0 0 0 0,-6-7 0 0 0,-7-1 0 0 0,-4 1 0 0 0,4 0 0 0 0,-1 3 0 0 0,-1 1 0 0 0,5 1 0 0 0,0 7 0 0 0,-2 9 0 0 0,4 1 0 0 0,5-1 0 0 0,0 3 0 0 0,2-2 0 0 0,-1 2 0 0 0,1-1 0 0 0,-3 3 0 0 0,3-3 0 0 0,-4 3 0 0 0,3-3 0 0 0,-3 2 0 0 0,-3 5 0 0 0,7 3 0 0 0,12 4 0 0 0,14 3 0 0 0,10 1 0 0 0,7 1 0 0 0,0-5 0 0 0,0-2 0 0 0,2 0 0 0 0,2 1 0 0 0,1 2 0 0 0,1 2 0 0 0,1 1 0 0 0,0 0 0 0 0,1 1 0 0 0,0 0 0 0 0,-1 1 0 0 0,1-1 0 0 0,-1 0 0 0 0,6 0 0 0 0,15 6 0 0 0,9 2 0 0 0,5 6 0 0 0,-2 0 0 0 0,-2 4 0 0 0,-5-1 0 0 0,-20-4 0 0 0,-22-3 0 0 0,-21-4 0 0 0,-16-3 0 0 0,-16-2 0 0 0,-15-1 0 0 0,-12-1 0 0 0,-12-6 0 0 0,-13-7 0 0 0,-3-9 0 0 0,-58-11 0 0 0,-11 0 0 0 0,16 5 0 0 0,26 9 0 0 0,21 6 0 0 0,20 7 0 0 0,23 10 0 0 0,27 10 0 0 0,17 9 0 0 0,16 2 0 0 0,13-5 0 0 0,8 2 0 0 0,6-4 0 0 0,3 2 0 0 0,0-2 0 0 0,1-5 0 0 0,-1-4 0 0 0,-1-3 0 0 0,0-3 0 0 0,-2-1 0 0 0,7-1 0 0 0,1-1 0 0 0,0 0 0 0 0,-2 0 0 0 0,-1 1 0 0 0,-2-1 0 0 0,-2 1 0 0 0,0 0 0 0 0,-1 0 0 0 0,-6-6 0 0 0,-8-8 0 0 0,-13-1 0 0 0,-15 1 0 0 0,-11 3 0 0 0,-10 4 0 0 0,-5 3 0 0 0,-3 2 0 0 0,-38 14 0 0 0,-12 4 0 0 0,3 0 0 0 0,15 3 0 0 0,13-2 0 0 0,16 2 0 0 0,9-1 0 0 0,3-5 0 0 0,1 2 0 0 0,4 4 0 0 0,0-1 0 0 0,4 3 0 0 0,5 3 0 0 0,4 10 0 0 0,5 5 0 0 0,2 2 0 0 0,1 0 0 0 0,2-1 0 0 0,0-1 0 0 0,0-2 0 0 0,0-1 0 0 0,-1 0 0 0 0,1-12 0 0 0,-1-17 0 0 0,0-15 0 0 0,0-13 0 0 0,0-8 0 0 0,0-5 0 0 0,6-4 0 0 0,2 0 0 0 0,-1 0 0 0 0,6 0 0 0 0,-1 1 0 0 0,-2 0 0 0 0,-2 1 0 0 0,3 7 0 0 0,-1 1 0 0 0,5 1 0 0 0,0-2 0 0 0,-4-2 0 0 0,-2 11 0 0 0,-10 8 0 0 0,-4 12 0 0 0,-2 13 0 0 0,-5 3 0 0 0,-1 6 0 0 0,2 4 0 0 0,-3-1 0 0 0,1 0 0 0 0,2 9 0 0 0,3 3 0 0 0,4 3 0 0 0,1 0 0 0 0,2-1 0 0 0,1-1 0 0 0,1-1 0 0 0,-1-1 0 0 0,1 0 0 0 0,0-1 0 0 0,-1 0 0 0 0,0 0 0 0 0,6-12 0 0 0,2-15 0 0 0,6-10 0 0 0,0-11 0 0 0,-2-8 0 0 0,3-7 0 0 0,-2-5 0 0 0,4 3 0 0 0,5 2 0 0 0,-2-2 0 0 0,2-1 0 0 0,-2-2 0 0 0,0 0 0 0 0,-2-2 0 0 0,1 0 0 0 0,-2 0 0 0 0,-4-1 0 0 0,-5 1 0 0 0,3 5 0 0 0,5 9 0 0 0,7 7 0 0 0,4 6 0 0 0,4 5 0 0 0,3 3 0 0 0,2 1 0 0 0,0 0 0 0 0,0 1 0 0 0,1-1 0 0 0,-1 0 0 0 0,0 0 0 0 0,5 5 0 0 0,3 2 0 0 0,-13 0 0 0 0,-18-2 0 0 0,-16-2 0 0 0,-21-1 0 0 0,-11-2 0 0 0,-7 0 0 0 0,-1-1 0 0 0,0-1 0 0 0,2 1 0 0 0,1 0 0 0 0,2-1 0 0 0,-5-5 0 0 0,0-2 0 0 0,0 0 0 0 0,-4 2 0 0 0,-1 2 0 0 0,3 1 0 0 0,2 2 0 0 0,9 6 0 0 0,22 3 0 0 0,20 0 0 0 0,25 5 0 0 0,26-1 0 0 0,21-1 0 0 0,14 3 0 0 0,4-1 0 0 0,-3-3 0 0 0,0-3 0 0 0,-10-2 0 0 0,-13-3 0 0 0,-13-1 0 0 0,-23-1 0 0 0,-23 0 0 0 0,-20-1 0 0 0,-21 1 0 0 0,-11-1 0 0 0,-6 1 0 0 0,0 0 0 0 0,0 0 0 0 0,3 0 0 0 0,2 0 0 0 0,2 0 0 0 0,2 0 0 0 0,0 0 0 0 0,1 0 0 0 0,0 0 0 0 0,0 0 0 0 0,6 6 0 0 0,8 8 0 0 0,8 7 0 0 0,12 1 0 0 0,11 2 0 0 0,29-3 0 0 0,32 1 0 0 0,27 3 0 0 0,28 3 0 0 0,15 3 0 0 0,3 2 0 0 0,-12-5 0 0 0,-15-6 0 0 0,-35-8 0 0 0,-49-6 0 0 0,-42-4 0 0 0,-37-3 0 0 0,-29-2 0 0 0,-8 0 0 0 0,4-1 0 0 0,10 1 0 0 0,5 0 0 0 0,6 0 0 0 0,8 1 0 0 0,0 0 0 0 0,3 0 0 0 0,3 0 0 0 0,-2 0 0 0 0,-1 0 0 0 0,3-6 0 0 0,-3-2 0 0 0,-1 1 0 0 0,3 0 0 0 0,9-3 0 0 0,16-1 0 0 0,18 8 0 0 0,27 5 0 0 0,34 1 0 0 0,30 1 0 0 0,36 5 0 0 0,21 1 0 0 0,16 0 0 0 0,4-3 0 0 0,-8-3 0 0 0,-13-1 0 0 0,-19-1 0 0 0,-14-2 0 0 0,-30-6 0 0 0,-37-2 0 0 0,-211-48 0 0 0,-83-15 0 0 0,-6 6 0 0 0,41 19 0 0 0,63 17 0 0 0,62 15 0 0 0,59 8 0 0 0,47 6 0 0 0,32 3 0 0 0,14 1 0 0 0,2 0 0 0 0,-16-8 0 0 0,-22-2 0 0 0,-22 0 0 0 0,-24 1 0 0 0,-20 1 0 0 0,-10 1 0 0 0,-9 1 0 0 0,12 2 0 0 0,20-1 0 0 0,26 2 0 0 0,19-1 0 0 0,60 0 0 0 0,23 0 0 0 0,0 0 0 0 0,-23 1 0 0 0,-37-1 0 0 0,-38 0 0 0 0,-32 0 0 0 0,-22-6 0 0 0,-10-2 0 0 0,0 0 0 0 0,5 2 0 0 0,16 2 0 0 0,28 7 0 0 0,28 3 0 0 0,28 1 0 0 0,25 6 0 0 0,25-1 0 0 0,25 5 0 0 0,12-1 0 0 0,6-4 0 0 0,-8-2 0 0 0,-20-5 0 0 0,-35-2 0 0 0,-42-2 0 0 0,-50-1 0 0 0,-47-6 0 0 0,-37-3 0 0 0,-24-5 0 0 0,-3-7 0 0 0,-5 1 0 0 0,16 3 0 0 0,32 5 0 0 0,38-2 0 0 0,32 2 0 0 0,19-3 0 0 0,9-5 0 0 0,7 0 0 0 0,2-1 0 0 0,-4-4 0 0 0,-5 8 0 0 0,-4 20 0 0 0,-4 14 0 0 0,-3 12 0 0 0,-2 5 0 0 0,0 10 0 0 0,-1 9 0 0 0,0 8 0 0 0,0-1 0 0 0,1-4 0 0 0,-1-6 0 0 0,1-5 0 0 0,0-5 0 0 0,0-3 0 0 0,0-1 0 0 0,0-2 0 0 0,0-12 0 0 0,0-15 0 0 0,6-10 0 0 0,2-10 0 0 0,0-15 0 0 0,-2-8 0 0 0,4-4 0 0 0,1-2 0 0 0,4 1 0 0 0,0-5 0 0 0,-3-1 0 0 0,-4 2 0 0 0,-2 3 0 0 0,-3 2 0 0 0,-2 2 0 0 0,-1 1 0 0 0,-1 14 0 0 0,1 22 0 0 0,-1 23 0 0 0,1 14 0 0 0,-1 13 0 0 0,1 10 0 0 0,0 1 0 0 0,0-3 0 0 0,0 0 0 0 0,0 2 0 0 0,0-2 0 0 0,0-6 0 0 0,0 2 0 0 0,0-3 0 0 0,0-4 0 0 0,0-4 0 0 0,0-3 0 0 0,0-2 0 0 0,0 5 0 0 0,0 1 0 0 0,0-1 0 0 0,0-31 0 0 0,0-24 0 0 0,0-16 0 0 0,0-14 0 0 0,0-7 0 0 0,0 0 0 0 0,0 2 0 0 0,0-2 0 0 0,0-6 0 0 0,0 2 0 0 0,0-3 0 0 0,0 3 0 0 0,0 5 0 0 0,0 4 0 0 0,0 4 0 0 0,0 3 0 0 0,0 2 0 0 0,0 1 0 0 0,0 0 0 0 0,-6 7 0 0 0,-2 1 0 0 0,0 0 0 0 0,2-2 0 0 0,2-1 0 0 0,-5-15 0 0 0,0-4 0 0 0,1-1 0 0 0,1 14 0 0 0,3 20 0 0 0,2 36 0 0 0,1 27 0 0 0,1 11 0 0 0,0 2 0 0 0,0 3 0 0 0,1-4 0 0 0,-1-5 0 0 0,0-7 0 0 0,0 2 0 0 0,-6-8 0 0 0,-1-5 0 0 0,-1 9 0 0 0,2 3 0 0 0,1 0 0 0 0,3 3 0 0 0,0 6 0 0 0,2-2 0 0 0,0-4 0 0 0,0-4 0 0 0,0-5 0 0 0,1-15 0 0 0,-1-18 0 0 0,0-17 0 0 0,0-13 0 0 0,0-15 0 0 0,0-7 0 0 0,0-14 0 0 0,0-4 0 0 0,0 3 0 0 0,0 5 0 0 0,0 5 0 0 0,0 6 0 0 0,0 3 0 0 0,0 3 0 0 0,0 1 0 0 0,0 0 0 0 0,0 1 0 0 0,-6 12 0 0 0,-8 15 0 0 0,-1 16 0 0 0,-5 17 0 0 0,-5 11 0 0 0,3 5 0 0 0,-2 7 0 0 0,-21 44 0 0 0,-2-1 0 0 0,7-21 0 0 0,9-29 0 0 0,11-34 0 0 0,9-36 0 0 0,6-31 0 0 0,9-12 0 0 0,5 1 0 0 0,1 5 0 0 0,4 15 0 0 0,0 9 0 0 0,-2 6 0 0 0,-4 2 0 0 0,-2 2 0 0 0,-3-6 0 0 0,4 2 0 0 0,1 2 0 0 0,-7 7 0 0 0,-9 13 0 0 0,-16 15 0 0 0,-16 14 0 0 0,-6 3 0 0 0,-2 5 0 0 0,-5 10 0 0 0,-5 6 0 0 0,1 1 0 0 0,4 0 0 0 0,12 0 0 0 0,18-8 0 0 0,19-16 0 0 0,16-10 0 0 0,13-6 0 0 0,1-10 0 0 0,3-3 0 0 0,2 0 0 0 0,2-3 0 0 0,7 0 0 0 0,-3-2 0 0 0,5-6 0 0 0,0 2 0 0 0,-1 5 0 0 0,-6-2 0 0 0,-5 3 0 0 0,0 4 0 0 0,-6-3 0 0 0,-13 2 0 0 0,-14 3 0 0 0,-12 2 0 0 0,-11 9 0 0 0,-12 10 0 0 0,-5 3 0 0 0,-8 11 0 0 0,-14 7 0 0 0,0-3 0 0 0,-3-5 0 0 0,5-2 0 0 0,2 2 0 0 0,4-4 0 0 0,6-5 0 0 0,6-6 0 0 0,5-4 0 0 0,9 3 0 0 0,15 0 0 0 0,17-2 0 0 0,21-2 0 0 0,11-2 0 0 0,7-1 0 0 0,15-1 0 0 0,9-1 0 0 0,1-6 0 0 0,-6-3 0 0 0,0 1 0 0 0,-4 2 0 0 0,-6-5 0 0 0,-5 0 0 0 0,-10-4 0 0 0,-5 1 0 0 0,-1 2 0 0 0,1 3 0 0 0,0 4 0 0 0,3 2 0 0 0,-5-5 0 0 0,-19 6 0 0 0,-23 9 0 0 0,-14 3 0 0 0,-15 6 0 0 0,-12 7 0 0 0,-14-2 0 0 0,-7 3 0 0 0,-3-4 0 0 0,6 2 0 0 0,-1 2 0 0 0,4-2 0 0 0,10-5 0 0 0,9 0 0 0 0,6-3 0 0 0,13 3 0 0 0,16-2 0 0 0,18-3 0 0 0,21-4 0 0 0,18-9 0 0 0,15-11 0 0 0,10-9 0 0 0,-1-1 0 0 0,-4 4 0 0 0,-7 4 0 0 0,5 5 0 0 0,0-3 0 0 0,-5 2 0 0 0,-5-4 0 0 0,-5 0 0 0 0,-3 3 0 0 0,-4-3 0 0 0,-12 1 0 0 0,-18 3 0 0 0,-15 3 0 0 0,-18 2 0 0 0,-10 3 0 0 0,-6 7 0 0 0,0 3 0 0 0,0 0 0 0 0,2-1 0 0 0,1-2 0 0 0,3 4 0 0 0,0 1 0 0 0,-5 4 0 0 0,-7 0 0 0 0,-1-2 0 0 0,1-3 0 0 0,4-4 0 0 0,27-2 0 0 0,22-2 0 0 0,17-6 0 0 0,17-4 0 0 0,8-5 0 0 0,2-1 0 0 0,-1 3 0 0 0,-3-3 0 0 0,-2-6 0 0 0,-3 2 0 0 0,-2-2 0 0 0,-1 2 0 0 0,-1 5 0 0 0,-6-2 0 0 0,-2-3 0 0 0,-6-6 0 0 0,0 3 0 0 0,-4-2 0 0 0,1 4 0 0 0,-2-1 0 0 0,2 2 0 0 0,4 6 0 0 0,-2-2 0 0 0,2 2 0 0 0,3 4 0 0 0,-9 2 0 0 0,-7 9 0 0 0,-29 46 0 0 0,-11 21 0 0 0,0 5 0 0 0,-1-11 0 0 0,4-9 0 0 0,2-15 0 0 0,5-7 0 0 0,1-3 0 0 0,2-1 0 0 0,0-5 0 0 0,2-1 0 0 0,3 3 0 0 0,-1-4 0 0 0,2 1 0 0 0,-4-3 0 0 0,7-5 0 0 0,12-11 0 0 0,4-12 0 0 0,8-10 0 0 0,7-3 0 0 0,6-2 0 0 0,4-4 0 0 0,8-15 0 0 0,-2-6 0 0 0,-2 5 0 0 0,0 4 0 0 0,-8 3 0 0 0,-1 7 0 0 0,0 10 0 0 0,-10 13 0 0 0,-9 15 0 0 0,-17 11 0 0 0,-7 9 0 0 0,-7 5 0 0 0,-5 4 0 0 0,-5 1 0 0 0,-1 0 0 0 0,3 0 0 0 0,3-7 0 0 0,5-3 0 0 0,0 1 0 0 0,-1 0 0 0 0,3 2 0 0 0,-1-4 0 0 0,4-2 0 0 0,4 2 0 0 0,-1-4 0 0 0,2 1 0 0 0,9-5 0 0 0,11-5 0 0 0,17-11 0 0 0,10-12 0 0 0,5-11 0 0 0,14-7 0 0 0,5-6 0 0 0,-3-2 0 0 0,-4 3 0 0 0,-5 3 0 0 0,-4 5 0 0 0,-9 1 0 0 0,-5-1 0 0 0,-12 2 0 0 0,-16 7 0 0 0,-13 10 0 0 0,-4 13 0 0 0,-12 23 0 0 0,-13 6 0 0 0,1 8 0 0 0,1-2 0 0 0,8-4 0 0 0,3-1 0 0 0,0-2 0 0 0,0-7 0 0 0,4-3 0 0 0,7 1 0 0 0,6-10 0 0 0,11-21 0 0 0,12-14 0 0 0,4-12 0 0 0,12-6 0 0 0,0-2 0 0 0,3-8 0 0 0,1 5 0 0 0,-4-3 0 0 0,0 0 0 0 0,-6 1 0 0 0,-6 2 0 0 0,1 9 0 0 0,-3 3 0 0 0,-3 0 0 0 0,-4 0 0 0 0,-2-2 0 0 0,-3-1 0 0 0,0-1 0 0 0,-2-2 0 0 0,1 0 0 0 0,-1 0 0 0 0,-6 5 0 0 0,-7 9 0 0 0,-14 7 0 0 0,-8 12 0 0 0,-3 13 0 0 0,-2 4 0 0 0,6 5 0 0 0,4 0 0 0 0,6 3 0 0 0,2-4 0 0 0,-1 8 0 0 0,-3 11 0 0 0,-3 5 0 0 0,5 1 0 0 0,-1 0 0 0 0,5-3 0 0 0,0-7 0 0 0,3-4 0 0 0,5-1 0 0 0,-2-6 0 0 0,3 0 0 0 0,2 2 0 0 0,10-10 0 0 0,10-7 0 0 0,4-11 0 0 0,5-5 0 0 0,6-7 0 0 0,4-7 0 0 0,3-6 0 0 0,-3-4 0 0 0,-1 4 0 0 0,-6 0 0 0 0,1-1 0 0 0,1 4 0 0 0,-3 1 0 0 0,1-2 0 0 0,-3-2 0 0 0,1-3 0 0 0,-3-2 0 0 0,-11 17 0 0 0,-11 17 0 0 0,-18 20 0 0 0,-10 19 0 0 0,-13 8 0 0 0,-3 9 0 0 0,-6 6 0 0 0,1-2 0 0 0,3-5 0 0 0,10-6 0 0 0,7-5 0 0 0,8-5 0 0 0,10-3 0 0 0,18-26 0 0 0,22-20 0 0 0,18-16 0 0 0,8-14 0 0 0,2-2 0 0 0,-8 1 0 0 0,-6 1 0 0 0,-9 1 0 0 0,-3 8 0 0 0,-7 1 0 0 0,0 1 0 0 0,3-1 0 0 0,9-7 0 0 0,18-29 0 0 0,0-8 0 0 0,-2 8 0 0 0,-9 9 0 0 0,-17 20 0 0 0,-12 22 0 0 0,-8 20 0 0 0,-10 14 0 0 0,-9 4 0 0 0,-1 10 0 0 0,-5 0 0 0 0,3-1 0 0 0,-25 30 0 0 0,-11 11 0 0 0,4-2 0 0 0,5-12 0 0 0,5-11 0 0 0,10-8 0 0 0,10-5 0 0 0,3-8 0 0 0,6-3 0 0 0,-2-6 0 0 0,2 0 0 0 0,10-3 0 0 0,11-11 0 0 0,17-12 0 0 0,4-10 0 0 0,3-9 0 0 0,32-66 0 0 0,0-11 0 0 0,-11 18 0 0 0,-26 29 0 0 0,-24 42 0 0 0,-30 30 0 0 0,-16 24 0 0 0,-13 23 0 0 0,-9 7 0 0 0,2-3 0 0 0,-2 0 0 0 0,6-6 0 0 0,6-7 0 0 0,7-7 0 0 0,11-5 0 0 0,18-10 0 0 0,17-11 0 0 0,16-8 0 0 0,11-7 0 0 0,7-4 0 0 0,4-3 0 0 0,1 0 0 0 0,1-1 0 0 0,-7-6 0 0 0,-2-2 0 0 0,-1 2 0 0 0,1 1 0 0 0,2 2 0 0 0,0 3 0 0 0,2 0 0 0 0,1 2 0 0 0,0 0 0 0 0,0 0 0 0 0,1 1 0 0 0,-7-7 0 0 0,-7-8 0 0 0,-8-7 0 0 0,-13-7 0 0 0,-11 2 0 0 0,-11 6 0 0 0,-8 5 0 0 0,-5 6 0 0 0,4-2 0 0 0,0 1 0 0 0,0 3 0 0 0,-1 1 0 0 0,-2 3 0 0 0,0 2 0 0 0,-2 0 0 0 0,0 1 0 0 0,-6 1 0 0 0,-2-1 0 0 0,-1 0 0 0 0,3 1 0 0 0,1-1 0 0 0,2 0 0 0 0,1 0 0 0 0,13 0 0 0 0,17 0 0 0 0,15 0 0 0 0,12 0 0 0 0,16 0 0 0 0,6 0 0 0 0,3 0 0 0 0,0 0 0 0 0,-2 0 0 0 0,-3 0 0 0 0,-1 0 0 0 0,-8-6 0 0 0,-3-2 0 0 0,-1 1 0 0 0,2 0 0 0 0,2 3 0 0 0,1 1 0 0 0,1 2 0 0 0,2 0 0 0 0,12 1 0 0 0,-8 1 0 0 0,-16-1 0 0 0,-18 0 0 0 0,-16 1 0 0 0,-12-1 0 0 0,-9 0 0 0 0,-4 0 0 0 0,-2 0 0 0 0,-1 0 0 0 0,1 0 0 0 0,0 0 0 0 0,1 0 0 0 0,1 0 0 0 0,6 6 0 0 0,14 2 0 0 0,16-1 0 0 0,15 0 0 0 0,15-3 0 0 0,10-1 0 0 0,3-2 0 0 0,1 0 0 0 0,-1-1 0 0 0,-2-1 0 0 0,-2 1 0 0 0,-2 0 0 0 0,-6 6 0 0 0,-4 7 0 0 0,1 9 0 0 0,0-1 0 0 0,-3 3 0 0 0,-1-2 0 0 0,2 0 0 0 0,-3 3 0 0 0,-7 3 0 0 0,-10-4 0 0 0,-14-5 0 0 0,-4 0 0 0 0,-7-3 0 0 0,-6-5 0 0 0,-5-4 0 0 0,3-9 0 0 0,12-4 0 0 0,8-7 0 0 0,12-8 0 0 0,11 0 0 0 0,2-2 0 0 0,5 2 0 0 0,-2 0 0 0 0,1 2 0 0 0,-2-1 0 0 0,-17 3 0 0 0,-16 4 0 0 0,-10 5 0 0 0,-9 3 0 0 0,-3 2 0 0 0,-3 3 0 0 0,-1 0 0 0 0,1 1 0 0 0,-6 0 0 0 0,-13 6 0 0 0,-3 1 0 0 0,-3 0 0 0 0,-3-1 0 0 0,-2-3 0 0 0,4-1 0 0 0,7-2 0 0 0,8 0 0 0 0,11 5 0 0 0,19 1 0 0 0,19 1 0 0 0,20-3 0 0 0,14-1 0 0 0,7-1 0 0 0,8-2 0 0 0,2 0 0 0 0,-2-1 0 0 0,-3 0 0 0 0,-3-1 0 0 0,-4 1 0 0 0,-1 0 0 0 0,-2-1 0 0 0,-1 1 0 0 0,0 0 0 0 0,-1 0 0 0 0,1 0 0 0 0,0 0 0 0 0,-6-6 0 0 0,-8-8 0 0 0,-14-1 0 0 0,-13 1 0 0 0,-13 4 0 0 0,-8 2 0 0 0,-12 4 0 0 0,-5-4 0 0 0,-1 0 0 0 0,0 0 0 0 0,3 3 0 0 0,2 1 0 0 0,14 2 0 0 0,18 1 0 0 0,15 1 0 0 0,14 0 0 0 0,8 0 0 0 0,6 1 0 0 0,2-1 0 0 0,2 0 0 0 0,-1 0 0 0 0,0 0 0 0 0,0 1 0 0 0,-2-1 0 0 0,0 0 0 0 0,-12 0 0 0 0,-17 0 0 0 0,-15-1 0 0 0,-12 1 0 0 0,-9 0 0 0 0,-6 0 0 0 0,-2 0 0 0 0,-1 0 0 0 0,-1 0 0 0 0,1 0 0 0 0,1 0 0 0 0,1 0 0 0 0,0-6 0 0 0,0-2 0 0 0,1 1 0 0 0,0 1 0 0 0,0 1 0 0 0,-7 3 0 0 0,-1 0 0 0 0,-12-22 0 0 0,-2-20 0 0 0,8-8 0 0 0,7 4 0 0 0,10 5 0 0 0,5 10 0 0 0,7 4 0 0 0,6 1 0 0 0,7 0 0 0 0,-9 4 0 0 0,0 0 0 0 0,1-2 0 0 0,-2-2 0 0 0,2-2 0 0 0,-9-3 0 0 0,0-1 0 0 0,4-1 0 0 0,5-1 0 0 0,6 1 0 0 0,9 5 0 0 0,6 2 0 0 0,7 6 0 0 0,2 1 0 0 0,4 3 0 0 0,5 6 0 0 0,-2-2 0 0 0,-10 8 0 0 0,-8 10 0 0 0,-10 6 0 0 0,-4 6 0 0 0,0 6 0 0 0,-5 0 0 0 0,0 3 0 0 0,-3-4 0 0 0,2 0 0 0 0,-3-2 0 0 0,8-5 0 0 0,11-11 0 0 0,7-12 0 0 0,7-10 0 0 0,2-8 0 0 0,-2-12 0 0 0,3 1 0 0 0,-2 2 0 0 0,-4-1 0 0 0,-3 2 0 0 0,-3-1 0 0 0,-2 1 0 0 0,-2 0 0 0 0,-2 12 0 0 0,1 16 0 0 0,-1 15 0 0 0,-6 18 0 0 0,-1 11 0 0 0,-6 5 0 0 0,0 7 0 0 0,20-34 0 0 0,9-26 0 0 0,2-18 0 0 0,-2-8 0 0 0,-4-6 0 0 0,-3 0 0 0 0,-3 12 0 0 0,-9 13 0 0 0,-3 14 0 0 0,-1 14 0 0 0,1 12 0 0 0,-4 1 0 0 0,0 4 0 0 0,-5 2 0 0 0,1-9 0 0 0,3-32 0 0 0,3-8 0 0 0,4 5 0 0 0,-4 12 0 0 0,0 18 0 0 0,1 12 0 0 0,3 14 0 0 0,1 12 0 0 0,-4 2 0 0 0,-1 5 0 0 0,-5 4 0 0 0,0 2 0 0 0,3 3 0 0 0,2 1 0 0 0,4-5 0 0 0,2-1 0 0 0,1-6 0 0 0,2-7 0 0 0,1-6 0 0 0,11-11 0 0 0,11-17 0 0 0,6-17 0 0 0,6-15 0 0 0,1-11 0 0 0,2-6 0 0 0,0-11 0 0 0,-1-4 0 0 0,0 1 0 0 0,-7 2 0 0 0,-2 2 0 0 0,-6 2 0 0 0,-7 2 0 0 0,0 8 0 0 0,-2 3 0 0 0,2-1 0 0 0,-1 0 0 0 0,-3-3 0 0 0,3-1 0 0 0,-2-1 0 0 0,-2 10 0 0 0,-9 16 0 0 0,-10 14 0 0 0,-11 13 0 0 0,-1 9 0 0 0,-3 11 0 0 0,-4 5 0 0 0,4 1 0 0 0,-1 4 0 0 0,-2 0 0 0 0,4-2 0 0 0,5-4 0 0 0,0-3 0 0 0,-2-3 0 0 0,7-14 0 0 0,12-16 0 0 0,13-28 0 0 0,4-17 0 0 0,5-8 0 0 0,-1-2 0 0 0,2 7 0 0 0,-2 4 0 0 0,-5 2 0 0 0,-5 1 0 0 0,2 0 0 0 0,-2 0 0 0 0,5-1 0 0 0,-2 0 0 0 0,-1-1 0 0 0,-5 0 0 0 0,-2 0 0 0 0,-8 11 0 0 0,-4 23 0 0 0,-6 11 0 0 0,-8 15 0 0 0,-6 11 0 0 0,2 10 0 0 0,-1 3 0 0 0,-2 0 0 0 0,4-2 0 0 0,6-4 0 0 0,-7 15 0 0 0,2-8 0 0 0,5-19 0 0 0,11-20 0 0 0,6-19 0 0 0,5-13 0 0 0,6-10 0 0 0,2-11 0 0 0,0-4 0 0 0,2-7 0 0 0,0 0 0 0 0,3 2 0 0 0,-1-7 0 0 0,-3 0 0 0 0,-5-2 0 0 0,-2 2 0 0 0,-3 18 0 0 0,-2 22 0 0 0,-2 19 0 0 0,-5 16 0 0 0,-9 12 0 0 0,-1 11 0 0 0,-16 42 0 0 0,-3 13 0 0 0,5-4 0 0 0,-5-11 0 0 0,-2-19 0 0 0,-1-21 0 0 0,6-10 0 0 0,3-11 0 0 0,-1-2 0 0 0,0-4 0 0 0,5 1 0 0 0,-18 5 0 0 0,-7-1 0 0 0,-2-4 0 0 0,3-4 0 0 0,3-3 0 0 0,4-4 0 0 0,3-2 0 0 0,8 5 0 0 0,3 2 0 0 0,0-2 0 0 0,0 0 0 0 0,-74 3 0 0 0,-86 14 0 0 0,-82 1 0 0 0,-56 16 0 0 0,-26 7 0 0 0,-2 13 0 0 0,13 8 0 0 0,92-25 0 0 0,102-26 0 0 0,118-27 0 0 0,99-25 0 0 0,45-6 0 0 0,1-3 0 0 0,-12 8 0 0 0,-17 8 0 0 0,-19 10 0 0 0,-14 8 0 0 0,-10 5 0 0 0,-13-2 0 0 0,-6 0 0 0 0,-1 1 0 0 0,2 2 0 0 0,2 1 0 0 0,2 2 0 0 0,3 0 0 0 0,0 1 0 0 0,2 0 0 0 0,1 0 0 0 0,-1 1 0 0 0,1-1 0 0 0,0 0 0 0 0,0 0 0 0 0,-1 0 0 0 0,0 0 0 0 0,1 0 0 0 0,-1-6 0 0 0,0-2 0 0 0,1 1 0 0 0,-1 1 0 0 0,0 1 0 0 0,0 3 0 0 0,-11 0 0 0 0,-17 8 0 0 0,-15 2 0 0 0,-12-1 0 0 0,-9 0 0 0 0,-5-2 0 0 0,3 4 0 0 0,0 0 0 0 0,1-1 0 0 0,-2-1 0 0 0,-1-3 0 0 0,-1-2 0 0 0,0 5 0 0 0,-1 2 0 0 0,5 4 0 0 0,9 7 0 0 0,13-1 0 0 0,14-3 0 0 0,12-4 0 0 0,16-5 0 0 0,12-3 0 0 0,12-2 0 0 0,8-2 0 0 0,4 0 0 0 0,-3-1 0 0 0,-2 0 0 0 0,7 0 0 0 0,-4 1 0 0 0,-6 0 0 0 0,-9-1 0 0 0,-12-5 0 0 0,-14-8 0 0 0,-24-1 0 0 0,-17 1 0 0 0,-14 4 0 0 0,-13 3 0 0 0,-5 2 0 0 0,-2 3 0 0 0,2 2 0 0 0,2 0 0 0 0,-3 1 0 0 0,1-1 0 0 0,2 1 0 0 0,-4-1 0 0 0,-24 1 0 0 0,-5-1 0 0 0,5 0 0 0 0,67-12 0 0 0,90-10 0 0 0,84-13 0 0 0,43-7 0 0 0,-9 4 0 0 0,-20 8 0 0 0,-35 10 0 0 0,-38 7 0 0 0,-18 7 0 0 0,-20 4 0 0 0,-16-4 0 0 0,-11 0 0 0 0,-8 0 0 0 0,-9-4 0 0 0,-4-1 0 0 0,-7-5 0 0 0,1 1 0 0 0,-3-3 0 0 0,2 1 0 0 0,4-2 0 0 0,-2-4 0 0 0,3 2 0 0 0,2 4 0 0 0,5 6 0 0 0,-4 10 0 0 0,-12 5 0 0 0,-8 9 0 0 0,-11 1 0 0 0,-4 5 0 0 0,-7-1 0 0 0,-6-4 0 0 0,1 2 0 0 0,3 4 0 0 0,0-1 0 0 0,9-4 0 0 0,12-4 0 0 0,6-11 0 0 0,7-4 0 0 0,1-9 0 0 0,5-1 0 0 0,-3-5 0 0 0,3 2 0 0 0,3 3 0 0 0,-8 3 0 0 0,-13 5 0 0 0,-13 3 0 0 0,-10 8 0 0 0,-9 3 0 0 0,-5 0 0 0 0,4 5 0 0 0,0 0 0 0 0,6 4 0 0 0,0-1 0 0 0,-1-3 0 0 0,4 2 0 0 0,-1-2 0 0 0,-3-2 0 0 0,-3-4 0 0 0,-2-3 0 0 0,3 4 0 0 0,1 1 0 0 0,-2-1 0 0 0,-2-3 0 0 0,5 5 0 0 0,0 0 0 0 0,-2-1 0 0 0,-50-3 0 0 0,-84 4 0 0 0,-80 6 0 0 0,-54 1 0 0 0,-42 3 0 0 0,0 4 0 0 0,51-1 0 0 0,74 0 0 0 0,80-3 0 0 0,62-11 0 0 0,48-7 0 0 0,47-16 0 0 0,25-5 0 0 0,15 0 0 0 0,4 3 0 0 0,-5 5 0 0 0,-1-2 0 0 0,-5 1 0 0 0,-7 3 0 0 0,67 3 0 0 0,66 14 0 0 0,3 12 0 0 0,-43 15 0 0 0,-52 1 0 0 0,-41-12 0 0 0,-36-9 0 0 0,-26-14 0 0 0,-18-7 0 0 0,-9-2 0 0 0,-4 0 0 0 0,-2 1 0 0 0,-4 3 0 0 0,-1 1 0 0 0,2 1 0 0 0,3 1 0 0 0,4 1 0 0 0,1 1 0 0 0,9 5 0 0 0,14 8 0 0 0,17 2 0 0 0,19-2 0 0 0,13-3 0 0 0,7-4 0 0 0,2-3 0 0 0,1-2 0 0 0,-2-1 0 0 0,-2-2 0 0 0,0 1 0 0 0,-3-1 0 0 0,0 0 0 0 0,0 1 0 0 0,5 6 0 0 0,2 1 0 0 0,-1 1 0 0 0,-1-2 0 0 0,-1-2 0 0 0,-14-1 0 0 0,-83 17 0 0 0,-105 4 0 0 0,-59 5 0 0 0,-17 9 0 0 0,38-2 0 0 0,59-6 0 0 0,60-10 0 0 0,55-7 0 0 0,38-6 0 0 0,29-10 0 0 0,68-29 0 0 0,69-21 0 0 0,47-7 0 0 0,-16 0 0 0 0,-31 11 0 0 0,-63 13 0 0 0,-154 13 0 0 0,-130 17 0 0 0,-90 33 0 0 0,-26 23 0 0 0,13 11 0 0 0,40 5 0 0 0,95-7 0 0 0,53-21 0 0 0,35-16 0 0 0,14-12 0 0 0,-11-7 0 0 0,-16 13 0 0 0,44-8 0 0 0,86-11 0 0 0,55-5 0 0 0,25-8 0 0 0,-55-6 0 0 0,-68 0 0 0 0,-55 4 0 0 0,-41 10 0 0 0,28 8 0 0 0,44 3 0 0 0,60 1 0 0 0,12 7 0 0 0,-30 0 0 0 0,-53-1 0 0 0,-47-2 0 0 0,-22-3 0 0 0,-2-2 0 0 0,6-2 0 0 0,10 0 0 0 0,17 4 0 0 0,9 3 0 0 0,6-1 0 0 0,3 5 0 0 0,0 6 0 0 0,-1 0 0 0 0,-7-3 0 0 0,63-22 0 0 0,111-10 0 0 0,39-2 0 0 0,-5 2 0 0 0,-25 5 0 0 0,-32 3 0 0 0,-28 4 0 0 0,-23 2 0 0 0,-16 3 0 0 0,-10 0 0 0 0,-5 1 0 0 0,-73 0 0 0 0,-109-1 0 0 0,-57 7 0 0 0,-18 7 0 0 0,35 2 0 0 0,81-2 0 0 0,76-4 0 0 0,51-3 0 0 0,28-2 0 0 0,12-3 0 0 0,3-2 0 0 0,-3 0 0 0 0,-66-1 0 0 0,-54 1 0 0 0,-11-1 0 0 0,55 0 0 0 0,55 7 0 0 0,27 8 0 0 0,-39 1 0 0 0,-60-1 0 0 0,-35-3 0 0 0,-24-4 0 0 0,-2-9 0 0 0,58-22 0 0 0,53-7 0 0 0,31 2 0 0 0,13 6 0 0 0,3 6 0 0 0,-3 7 0 0 0,-5 5 0 0 0,-54 3 0 0 0,-32 2 0 0 0,-48 1 0 0 0,-2-6 0 0 0,17-2 0 0 0,33 1 0 0 0,28 0 0 0 0,26 2 0 0 0,22 2 0 0 0,16 0 0 0 0,10 2 0 0 0,-2 0 0 0 0,-5 0 0 0 0,-7 0 0 0 0,-8 1 0 0 0,-5-1 0 0 0,-4 0 0 0 0,-3 0 0 0 0,0 0 0 0 0,5 0 0 0 0,1 0 0 0 0,1 0 0 0 0,-1 0 0 0 0,-2 0 0 0 0,-2 0 0 0 0,0 0 0 0 0,-1 0 0 0 0,-1 0 0 0 0,0 0 0 0 0,0 0 0 0 0,0 0 0 0 0,0 0 0 0 0,0 0 0 0 0,1 0 0 0 0,-1 0 0 0 0,0 0 0 0 0,0 0 0 0 0,1 0 0 0 0,-1 0 0 0 0,0 0 0 0 0,0-6 0 0 0,-5-8 0 0 0,-9-7 0 0 0,-13-7 0 0 0,-15 2 0 0 0,-11-1 0 0 0,-9 4 0 0 0,-6 1 0 0 0,-10 3 0 0 0,-2 5 0 0 0,-1 5 0 0 0,2 4 0 0 0,3 3 0 0 0,-5 2 0 0 0,-5 1 0 0 0,-7 0 0 0 0,1 0 0 0 0,-2-1 0 0 0,-3 1 0 0 0,3-1 0 0 0,6 1 0 0 0,5-1 0 0 0,6 0 0 0 0,3 0 0 0 0,14 0 0 0 0,18 0 0 0 0,22 0 0 0 0,15-1 0 0 0,13 1 0 0 0,6 0 0 0 0,7 0 0 0 0,12 0 0 0 0,11 0 0 0 0,12 0 0 0 0,1 0 0 0 0,4 0 0 0 0,-3 0 0 0 0,-11 0 0 0 0,-14 0 0 0 0,-12 0 0 0 0,-3 0 0 0 0,-6 6 0 0 0,2 2 0 0 0,-1 0 0 0 0,-4-2 0 0 0,-2-1 0 0 0,-3-3 0 0 0,-2 0 0 0 0,-139-32 0 0 0,-94-22 0 0 0,-45 34 0 0 0,-4 56 0 0 0,33 39 0 0 0,53 13 0 0 0,29-3 0 0 0,1-17 0 0 0,16-19 0 0 0,4-19 0 0 0,56-39 0 0 0,91-24 0 0 0,75-7 0 0 0,-36 15 0 0 0,-84 11 0 0 0,-78 15 0 0 0,-30 11 0 0 0,47 11 0 0 0,76 0 0 0 0,67-4 0 0 0,-21-11 0 0 0,-32-8 0 0 0,-43-4 0 0 0,-25-2 0 0 0,26 6 0 0 0,35 3 0 0 0,7 0 0 0 0,-4 0 0 0 0,-12-2 0 0 0,-14-1 0 0 0,-10 0 0 0 0,-9-2 0 0 0,-5 1 0 0 0,-4-2 0 0 0,-2 1 0 0 0,1 0 0 0 0,-1 0 0 0 0,13 0 0 0 0,10 0 0 0 0</inkml:trace>
</inkml:ink>
</file>

<file path=xl/ink/ink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channel name="OA" type="integer" max="360" units="deg"/>
          <inkml:channel name="OE" type="integer" max="90" units="deg"/>
        </inkml:traceFormat>
        <inkml:channelProperties>
          <inkml:channelProperty channel="X" name="resolution" value="1000" units="1/cm"/>
          <inkml:channelProperty channel="Y" name="resolution" value="1000" units="1/cm"/>
          <inkml:channelProperty channel="F" name="resolution" value="0" units="1/dev"/>
          <inkml:channelProperty channel="OA" name="resolution" value="1000" units="1/deg"/>
          <inkml:channelProperty channel="OE" name="resolution" value="1000" units="1/deg"/>
        </inkml:channelProperties>
      </inkml:inkSource>
      <inkml:timestamp xml:id="ts0" timeString="2022-09-10T19:04:25.203"/>
    </inkml:context>
    <inkml:brush xml:id="br0">
      <inkml:brushProperty name="width" value="0.1" units="cm"/>
      <inkml:brushProperty name="height" value="0.1" units="cm"/>
      <inkml:brushProperty name="color" value="#FFFFFF"/>
    </inkml:brush>
  </inkml:definitions>
  <inkml:trace contextRef="#ctx0" brushRef="#br0">29325 1640 16383 0 0,'0'-6'0'0'0,"0"-8"0"0"0,6-7 0 0 0,8-1 0 0 0,7-2 0 0 0,25-9 0 0 0,10-5 0 0 0,-10 10 0 0 0,-14 15 0 0 0,-23 11 0 0 0,-20 5 0 0 0,-14 2 0 0 0,-8 7 0 0 0,-5 0 0 0 0,-2 0 0 0 0,0-4 0 0 0,0-3 0 0 0,8 5 0 0 0,3-1 0 0 0,0-1 0 0 0,5 4 0 0 0,7 6 0 0 0,54 0 0 0 0,75 9 0 0 0,42 5 0 0 0,-64-2 0 0 0,-103-6 0 0 0,-114-8 0 0 0,-60-6 0 0 0,80-5 0 0 0,130-9 0 0 0,86-4 0 0 0,29-1 0 0 0,-2 2 0 0 0,-13 1 0 0 0,-20 2 0 0 0,-23 2 0 0 0,-24 7 0 0 0,-16 3 0 0 0,-15-6 0 0 0,-23-4 0 0 0,-19-1 0 0 0,-11 0 0 0 0,-8 1 0 0 0,-4 0 0 0 0,0 0 0 0 0,-6 2 0 0 0,-2-1 0 0 0,3 1 0 0 0,2 0 0 0 0,2 0 0 0 0,9 6 0 0 0,3 2 0 0 0,1 0 0 0 0,-49 4 0 0 0,-11 7 0 0 0,75-1 0 0 0,100-3 0 0 0,89-10 0 0 0,62-18 0 0 0,82-36 0 0 0,-9-17 0 0 0,-50 4 0 0 0,-65 12 0 0 0,-46-4 0 0 0,-50 2 0 0 0,-41 3 0 0 0,-31 5 0 0 0,-20 15 0 0 0,-12 19 0 0 0,-5 17 0 0 0,0 13 0 0 0,0 9 0 0 0,3 6 0 0 0,-5-3 0 0 0,0-1 0 0 0,3-12 0 0 0,1-39 0 0 0,3-22 0 0 0,1 26 0 0 0,8 16 0 0 0,39-10 0 0 0,78-16 0 0 0,96-3 0 0 0,71 21 0 0 0,34 31 0 0 0,5 22 0 0 0,-54 11 0 0 0,-68-6 0 0 0,-32-16 0 0 0,-46-56 0 0 0,-39-42 0 0 0,-28-17 0 0 0,-25 0 0 0 0,-19 7 0 0 0,-11 23 0 0 0,-8 26 0 0 0,-9 17 0 0 0,-2 15 0 0 0,-6 20 0 0 0,-5 4 0 0 0,1 4 0 0 0,5 7 0 0 0,0-3 0 0 0,2-3 0 0 0,4-1 0 0 0,-2 0 0 0 0,2-1 0 0 0,-4-5 0 0 0,8-9 0 0 0,4-13 0 0 0,10-13 0 0 0,3-13 0 0 0,6-8 0 0 0,1-6 0 0 0,4 3 0 0 0,4 0 0 0 0,-2-1 0 0 0,13-24 0 0 0,-83-10 0 0 0,-105 37 0 0 0,-105 35 0 0 0,-45 46 0 0 0,6 50 0 0 0,59 8 0 0 0,76-16 0 0 0,71-23 0 0 0,58-24 0 0 0,40-20 0 0 0,25-16 0 0 0,13-8 0 0 0,5-7 0 0 0,-1-1 0 0 0,-1-1 0 0 0,-4 1 0 0 0,-3 1 0 0 0,-3 1 0 0 0,-2 0 0 0 0,0 2 0 0 0,-1 0 0 0 0,0 0 0 0 0,-1 0 0 0 0,1 0 0 0 0,0-6 0 0 0,0-7 0 0 0,0-3 0 0 0,0 2 0 0 0,-6-2 0 0 0,-1 1 0 0 0,-1 3 0 0 0,3 4 0 0 0,-5-3 0 0 0,11 1 0 0 0,0-5 0 0 0,0-5 0 0 0,0 1 0 0 0,-7-3 0 0 0,-8-3 0 0 0,-13 2 0 0 0,-20 5 0 0 0,-15 6 0 0 0,-14 5 0 0 0,-6 4 0 0 0,-13 2 0 0 0,-9 1 0 0 0,-10 1 0 0 0,-10 0 0 0 0,-7 0 0 0 0,-6 0 0 0 0,8-1 0 0 0,15 0 0 0 0,92 1 0 0 0,98-1 0 0 0,37 0 0 0 0,-2 0 0 0 0,-19 0 0 0 0,-25 0 0 0 0,-79 6 0 0 0,-60 7 0 0 0,-30 9 0 0 0,-10 0 0 0 0,2-4 0 0 0,20-5 0 0 0,26-4 0 0 0,77-5 0 0 0,48-2 0 0 0,15-1 0 0 0,-66-2 0 0 0,-119 0 0 0 0,-107 0 0 0 0,-82 0 0 0 0,-32-23 0 0 0,33-14 0 0 0,62-7 0 0 0,70 5 0 0 0,70 9 0 0 0,51 9 0 0 0,33 9 0 0 0,18 7 0 0 0,3-2 0 0 0,-2 0 0 0 0,-1 2 0 0 0,-1 2 0 0 0,-3 2 0 0 0,-1 0 0 0 0,-1 2 0 0 0,-1 0 0 0 0,0 0 0 0 0,0 0 0 0 0,0 1 0 0 0,0-1 0 0 0,0 0 0 0 0,0 0 0 0 0,0 0 0 0 0,0 0 0 0 0,6 0 0 0 0,3 0 0 0 0,-1 0 0 0 0,-2 0 0 0 0,-1 0 0 0 0,-2 0 0 0 0,-2 0 0 0 0,0 0 0 0 0,0 0 0 0 0,-1 0 0 0 0,0 0 0 0 0,6 0 0 0 0,1 0 0 0 0,7 0 0 0 0,66 0 0 0 0,92-12 0 0 0,65-28 0 0 0,-9-31 0 0 0,-48-9 0 0 0,-67 8 0 0 0,-64 17 0 0 0,-53 18 0 0 0,-38 15 0 0 0,-23 11 0 0 0,-13 8 0 0 0,-5 4 0 0 0,0 2 0 0 0,2 0 0 0 0,-58 0 0 0 0,-4 0 0 0 0,69-2 0 0 0,60-12 0 0 0,-21-10 0 0 0,-48-2 0 0 0,-57 15 0 0 0,-16 69 0 0 0,11 84 0 0 0,44 53 0 0 0,92-6 0 0 0,20-97 0 0 0,24-17 0 0 0,32-40 0 0 0,15-25 0 0 0,116-38 0 0 0,-32-40 0 0 0,-50-15 0 0 0,-52 1 0 0 0,-47 13 0 0 0,-34 12 0 0 0,-19 9 0 0 0,-16 7 0 0 0,-4 3 0 0 0,-6 8 0 0 0,-45-16 0 0 0,-77 6 0 0 0,-73 27 0 0 0,-23 45 0 0 0,-17 41 0 0 0,-13 7 0 0 0,-7-16 0 0 0,38-20 0 0 0,55-18 0 0 0,59-19 0 0 0,46-12 0 0 0,32-6 0 0 0,23-6 0 0 0,12-3 0 0 0,3 3 0 0 0,-3 4 0 0 0,-5 3 0 0 0,-3 3 0 0 0,-11 2 0 0 0,-4 1 0 0 0,-2 2 0 0 0,0-1 0 0 0,1 1 0 0 0,3 0 0 0 0,0-1 0 0 0,2 0 0 0 0,0 1 0 0 0,7-7 0 0 0,1-2 0 0 0,1 0 0 0 0,-8 2 0 0 0,-3 2 0 0 0,82 1 0 0 0,87 7 0 0 0,53 10 0 0 0,-61 1 0 0 0,-103 5 0 0 0,-111-1 0 0 0,-111-4 0 0 0,-33-10 0 0 0,23-13 0 0 0,90-16 0 0 0,111 10 0 0 0,31 0 0 0 0,114-18 0 0 0,129 28 0 0 0,73 33 0 0 0,23 35 0 0 0,-45 12 0 0 0,-75-5 0 0 0</inkml:trace>
</inkml:ink>
</file>

<file path=xl/ink/ink4.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channel name="OA" type="integer" max="360" units="deg"/>
          <inkml:channel name="OE" type="integer" max="90" units="deg"/>
        </inkml:traceFormat>
        <inkml:channelProperties>
          <inkml:channelProperty channel="X" name="resolution" value="1000" units="1/cm"/>
          <inkml:channelProperty channel="Y" name="resolution" value="1000" units="1/cm"/>
          <inkml:channelProperty channel="F" name="resolution" value="0" units="1/dev"/>
          <inkml:channelProperty channel="OA" name="resolution" value="1000" units="1/deg"/>
          <inkml:channelProperty channel="OE" name="resolution" value="1000" units="1/deg"/>
        </inkml:channelProperties>
      </inkml:inkSource>
      <inkml:timestamp xml:id="ts0" timeString="2022-09-10T19:04:25.204"/>
    </inkml:context>
    <inkml:brush xml:id="br0">
      <inkml:brushProperty name="width" value="0.1" units="cm"/>
      <inkml:brushProperty name="height" value="0.1" units="cm"/>
      <inkml:brushProperty name="color" value="#FFFFFF"/>
    </inkml:brush>
  </inkml:definitions>
  <inkml:trace contextRef="#ctx0" brushRef="#br0">28619 1676 16383 0 0,'138'12'0'0'0,"57"10"0"0"0,14 7 0 0 0,-16 5 0 0 0,-60-4 0 0 0,-88-6 0 0 0,-76-14 0 0 0,-44-9 0 0 0,-16-3 0 0 0,-4-3 0 0 0,8-6 0 0 0,0-1 0 0 0,4 2 0 0 0,10 2 0 0 0,23 2 0 0 0,26 3 0 0 0,23 2 0 0 0,18 0 0 0 0,12 1 0 0 0,19 7 0 0 0,7 1 0 0 0,0 0 0 0 0,-2-1 0 0 0,-5-3 0 0 0,-5 5 0 0 0,-3 1 0 0 0,-15-2 0 0 0,-17-2 0 0 0,-17-2 0 0 0,-12-1 0 0 0,-9-2 0 0 0,-5-1 0 0 0,4-6 0 0 0,0-3 0 0 0,0 1 0 0 0,-1 2 0 0 0,-1 1 0 0 0,0 2 0 0 0,-2 2 0 0 0,0 0 0 0 0,0 1 0 0 0,11 0 0 0 0,17 1 0 0 0,15-1 0 0 0,12 0 0 0 0,8 1 0 0 0,7-1 0 0 0,2 0 0 0 0,1 0 0 0 0,0 0 0 0 0,0 0 0 0 0,-1 0 0 0 0,0 0 0 0 0,-1 0 0 0 0,-1 0 0 0 0,7 0 0 0 0,49 0 0 0 0,75-6 0 0 0,82-2 0 0 0,53 0 0 0 0,40 2 0 0 0,23 2 0 0 0,4 1 0 0 0,-8 2 0 0 0,-4-6 0 0 0,-3-1 0 0 0,-7 1 0 0 0,-63 1 0 0 0</inkml:trace>
</inkml:ink>
</file>

<file path=xl/ink/ink5.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channel name="OA" type="integer" max="360" units="deg"/>
          <inkml:channel name="OE" type="integer" max="90" units="deg"/>
        </inkml:traceFormat>
        <inkml:channelProperties>
          <inkml:channelProperty channel="X" name="resolution" value="1000" units="1/cm"/>
          <inkml:channelProperty channel="Y" name="resolution" value="1000" units="1/cm"/>
          <inkml:channelProperty channel="F" name="resolution" value="0" units="1/dev"/>
          <inkml:channelProperty channel="OA" name="resolution" value="1000" units="1/deg"/>
          <inkml:channelProperty channel="OE" name="resolution" value="1000" units="1/deg"/>
        </inkml:channelProperties>
      </inkml:inkSource>
      <inkml:timestamp xml:id="ts0" timeString="2022-09-10T19:04:25.205"/>
    </inkml:context>
    <inkml:brush xml:id="br0">
      <inkml:brushProperty name="width" value="0.1" units="cm"/>
      <inkml:brushProperty name="height" value="0.1" units="cm"/>
      <inkml:brushProperty name="color" value="#FFFFFF"/>
    </inkml:brush>
  </inkml:definitions>
  <inkml:trace contextRef="#ctx0" brushRef="#br0">33382 2170 16383 0 0,'0'0'0'0'0</inkml:trace>
</inkml:ink>
</file>

<file path=xl/ink/ink6.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channel name="OA" type="integer" max="360" units="deg"/>
          <inkml:channel name="OE" type="integer" max="90" units="deg"/>
        </inkml:traceFormat>
        <inkml:channelProperties>
          <inkml:channelProperty channel="X" name="resolution" value="1000" units="1/cm"/>
          <inkml:channelProperty channel="Y" name="resolution" value="1000" units="1/cm"/>
          <inkml:channelProperty channel="F" name="resolution" value="0" units="1/dev"/>
          <inkml:channelProperty channel="OA" name="resolution" value="1000" units="1/deg"/>
          <inkml:channelProperty channel="OE" name="resolution" value="1000" units="1/deg"/>
        </inkml:channelProperties>
      </inkml:inkSource>
      <inkml:timestamp xml:id="ts0" timeString="2022-09-10T19:04:25.206"/>
    </inkml:context>
    <inkml:brush xml:id="br0">
      <inkml:brushProperty name="width" value="0.1" units="cm"/>
      <inkml:brushProperty name="height" value="0.1" units="cm"/>
      <inkml:brushProperty name="color" value="#FFFFFF"/>
    </inkml:brush>
  </inkml:definitions>
  <inkml:trace contextRef="#ctx0" brushRef="#br0">33875 2522 16383 0 0,'0'0'0'0'0</inkml:trace>
</inkml:ink>
</file>

<file path=xl/ink/ink7.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channel name="OA" type="integer" max="360" units="deg"/>
          <inkml:channel name="OE" type="integer" max="90" units="deg"/>
        </inkml:traceFormat>
        <inkml:channelProperties>
          <inkml:channelProperty channel="X" name="resolution" value="1000" units="1/cm"/>
          <inkml:channelProperty channel="Y" name="resolution" value="1000" units="1/cm"/>
          <inkml:channelProperty channel="F" name="resolution" value="0" units="1/dev"/>
          <inkml:channelProperty channel="OA" name="resolution" value="1000" units="1/deg"/>
          <inkml:channelProperty channel="OE" name="resolution" value="1000" units="1/deg"/>
        </inkml:channelProperties>
      </inkml:inkSource>
      <inkml:timestamp xml:id="ts0" timeString="2022-09-10T19:04:25.207"/>
    </inkml:context>
    <inkml:brush xml:id="br0">
      <inkml:brushProperty name="width" value="0.1" units="cm"/>
      <inkml:brushProperty name="height" value="0.1" units="cm"/>
      <inkml:brushProperty name="color" value="#FFFFFF"/>
    </inkml:brush>
  </inkml:definitions>
  <inkml:trace contextRef="#ctx0" brushRef="#br0">33875 2452 16383 0 0,'0'0'0'0'0</inkml:trace>
</inkml:ink>
</file>

<file path=xl/ink/ink8.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channel name="OA" type="integer" max="360" units="deg"/>
          <inkml:channel name="OE" type="integer" max="90" units="deg"/>
        </inkml:traceFormat>
        <inkml:channelProperties>
          <inkml:channelProperty channel="X" name="resolution" value="1000" units="1/cm"/>
          <inkml:channelProperty channel="Y" name="resolution" value="1000" units="1/cm"/>
          <inkml:channelProperty channel="F" name="resolution" value="0" units="1/dev"/>
          <inkml:channelProperty channel="OA" name="resolution" value="1000" units="1/deg"/>
          <inkml:channelProperty channel="OE" name="resolution" value="1000" units="1/deg"/>
        </inkml:channelProperties>
      </inkml:inkSource>
      <inkml:timestamp xml:id="ts0" timeString="2022-09-10T19:04:25.208"/>
    </inkml:context>
    <inkml:brush xml:id="br0">
      <inkml:brushProperty name="width" value="0.1" units="cm"/>
      <inkml:brushProperty name="height" value="0.1" units="cm"/>
      <inkml:brushProperty name="color" value="#FFFFFF"/>
    </inkml:brush>
  </inkml:definitions>
  <inkml:trace contextRef="#ctx0" brushRef="#br0">33875 2311 16383 0 0,'0'0'0'0'0</inkml:trace>
</inkml:ink>
</file>

<file path=xl/ink/ink9.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channel name="OA" type="integer" max="360" units="deg"/>
          <inkml:channel name="OE" type="integer" max="90" units="deg"/>
        </inkml:traceFormat>
        <inkml:channelProperties>
          <inkml:channelProperty channel="X" name="resolution" value="1000" units="1/cm"/>
          <inkml:channelProperty channel="Y" name="resolution" value="1000" units="1/cm"/>
          <inkml:channelProperty channel="F" name="resolution" value="0" units="1/dev"/>
          <inkml:channelProperty channel="OA" name="resolution" value="1000" units="1/deg"/>
          <inkml:channelProperty channel="OE" name="resolution" value="1000" units="1/deg"/>
        </inkml:channelProperties>
      </inkml:inkSource>
      <inkml:timestamp xml:id="ts0" timeString="2022-09-10T19:04:25.209"/>
    </inkml:context>
    <inkml:brush xml:id="br0">
      <inkml:brushProperty name="width" value="0.1" units="cm"/>
      <inkml:brushProperty name="height" value="0.1" units="cm"/>
      <inkml:brushProperty name="color" value="#FFFFFF"/>
    </inkml:brush>
  </inkml:definitions>
  <inkml:trace contextRef="#ctx0" brushRef="#br0">36627 1958 16383 0 0,'0'0'0'0'0</inkml:trace>
</inkml:ink>
</file>

<file path=xl/theme/theme1.xml><?xml version="1.0" encoding="utf-8"?>
<a:theme xmlns:a="http://schemas.openxmlformats.org/drawingml/2006/main" name="Blank">
  <a:themeElements>
    <a:clrScheme name="Blank">
      <a:dk1>
        <a:srgbClr val="000000"/>
      </a:dk1>
      <a:lt1>
        <a:srgbClr val="FFFFFF"/>
      </a:lt1>
      <a:dk2>
        <a:srgbClr val="5E5E5E"/>
      </a:dk2>
      <a:lt2>
        <a:srgbClr val="D5D5D5"/>
      </a:lt2>
      <a:accent1>
        <a:srgbClr val="00A2FF"/>
      </a:accent1>
      <a:accent2>
        <a:srgbClr val="16E7CF"/>
      </a:accent2>
      <a:accent3>
        <a:srgbClr val="61D836"/>
      </a:accent3>
      <a:accent4>
        <a:srgbClr val="FAE232"/>
      </a:accent4>
      <a:accent5>
        <a:srgbClr val="FF644E"/>
      </a:accent5>
      <a:accent6>
        <a:srgbClr val="EF5FA7"/>
      </a:accent6>
      <a:hlink>
        <a:srgbClr val="0000FF"/>
      </a:hlink>
      <a:folHlink>
        <a:srgbClr val="FF00FF"/>
      </a:folHlink>
    </a:clrScheme>
    <a:fontScheme name="Blank">
      <a:majorFont>
        <a:latin typeface="Helvetica Neue"/>
        <a:ea typeface="Helvetica Neue"/>
        <a:cs typeface="Helvetica Neue"/>
      </a:majorFont>
      <a:minorFont>
        <a:latin typeface="Helvetica Neue"/>
        <a:ea typeface="Helvetica Neue"/>
        <a:cs typeface="Helvetica Neue"/>
      </a:minorFont>
    </a:fontScheme>
    <a:fmtScheme name="Blank">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1"/>
        </a:solidFill>
        <a:ln w="12700" cap="flat">
          <a:noFill/>
          <a:miter lim="400000"/>
        </a:ln>
        <a:effectLst/>
        <a:sp3d/>
      </a:spPr>
      <a:bodyPr rot="0" spcFirstLastPara="1" vertOverflow="overflow" horzOverflow="overflow" vert="horz" wrap="square" lIns="50800" tIns="50800" rIns="50800" bIns="50800" numCol="1" spcCol="38100" rtlCol="0" anchor="ctr">
        <a:spAutoFit/>
      </a:bodyPr>
      <a:lstStyle>
        <a:defPPr marL="0" marR="0" indent="0" algn="ctr" defTabSz="457200" rtl="0" fontAlgn="auto" latinLnBrk="0" hangingPunct="0">
          <a:lnSpc>
            <a:spcPct val="100000"/>
          </a:lnSpc>
          <a:spcBef>
            <a:spcPts val="0"/>
          </a:spcBef>
          <a:spcAft>
            <a:spcPts val="0"/>
          </a:spcAft>
          <a:buClrTx/>
          <a:buSzTx/>
          <a:buFontTx/>
          <a:buNone/>
          <a:tabLst/>
          <a:defRPr kumimoji="0" sz="1200" b="0" i="0" u="none" strike="noStrike" cap="none" spc="0" normalizeH="0" baseline="0">
            <a:ln>
              <a:noFill/>
            </a:ln>
            <a:solidFill>
              <a:srgbClr val="FFFFFF"/>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25400" cap="flat">
          <a:solidFill>
            <a:srgbClr val="000000"/>
          </a:solidFill>
          <a:prstDash val="solid"/>
          <a:miter lim="400000"/>
        </a:ln>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50800" tIns="50800" rIns="50800" bIns="50800" numCol="1" spcCol="38100" rtlCol="0" anchor="t">
        <a:spAutoFit/>
      </a:bodyPr>
      <a:lstStyle>
        <a:defPPr marL="0" marR="0" indent="0" algn="l" defTabSz="4572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hyperlink" Target="https://www.nearme.scot/" TargetMode="External"/><Relationship Id="rId1" Type="http://schemas.openxmlformats.org/officeDocument/2006/relationships/hyperlink" Target="http://arresearch.org/"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3:D10"/>
  <sheetViews>
    <sheetView showGridLines="0" workbookViewId="0"/>
  </sheetViews>
  <sheetFormatPr baseColWidth="10" defaultColWidth="10" defaultRowHeight="13" customHeight="1" x14ac:dyDescent="0.15"/>
  <cols>
    <col min="1" max="1" width="2" customWidth="1"/>
    <col min="2" max="4" width="33.6640625" customWidth="1"/>
  </cols>
  <sheetData>
    <row r="3" spans="2:4" ht="50" customHeight="1" x14ac:dyDescent="0.15">
      <c r="B3" s="92" t="s">
        <v>0</v>
      </c>
      <c r="C3" s="93"/>
      <c r="D3" s="93"/>
    </row>
    <row r="7" spans="2:4" ht="19" x14ac:dyDescent="0.15">
      <c r="B7" s="1" t="s">
        <v>1</v>
      </c>
      <c r="C7" s="1" t="s">
        <v>2</v>
      </c>
      <c r="D7" s="1" t="s">
        <v>3</v>
      </c>
    </row>
    <row r="9" spans="2:4" ht="17" x14ac:dyDescent="0.15">
      <c r="B9" s="2" t="s">
        <v>4</v>
      </c>
      <c r="C9" s="2"/>
      <c r="D9" s="2"/>
    </row>
    <row r="10" spans="2:4" ht="17" x14ac:dyDescent="0.15">
      <c r="B10" s="3"/>
      <c r="C10" s="3" t="s">
        <v>5</v>
      </c>
      <c r="D10" s="4" t="s">
        <v>6</v>
      </c>
    </row>
  </sheetData>
  <mergeCells count="1">
    <mergeCell ref="B3:D3"/>
  </mergeCells>
  <hyperlinks>
    <hyperlink ref="D10" location="'Sheet 1 - review_211470_2022073'!R2C1" display="Sheet 1 - review_211470_2022073" xr:uid="{00000000-0004-0000-0000-00000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pageSetUpPr fitToPage="1"/>
  </sheetPr>
  <dimension ref="A1:IU1048575"/>
  <sheetViews>
    <sheetView showGridLines="0" tabSelected="1" topLeftCell="A92" workbookViewId="0">
      <pane xSplit="1" topLeftCell="AY1" activePane="topRight" state="frozen"/>
      <selection activeCell="A2" sqref="A2"/>
      <selection pane="topRight" activeCell="AY256" sqref="AY256"/>
    </sheetView>
  </sheetViews>
  <sheetFormatPr baseColWidth="10" defaultColWidth="8.5" defaultRowHeight="20" customHeight="1" x14ac:dyDescent="0.15"/>
  <cols>
    <col min="1" max="1" width="26.5" style="5" customWidth="1"/>
    <col min="2" max="2" width="45.6640625" style="5" customWidth="1"/>
    <col min="3" max="3" width="14" style="5" customWidth="1"/>
    <col min="4" max="4" width="8.33203125" style="5" customWidth="1"/>
    <col min="5" max="5" width="57.83203125" style="5" customWidth="1"/>
    <col min="6" max="6" width="19.5" style="5" customWidth="1"/>
    <col min="7" max="7" width="16.33203125" style="5" customWidth="1"/>
    <col min="8" max="8" width="36.5" style="5" customWidth="1"/>
    <col min="9" max="9" width="43.1640625" style="5" hidden="1" customWidth="1"/>
    <col min="10" max="10" width="23.33203125" style="5" customWidth="1"/>
    <col min="11" max="11" width="18.33203125" style="5" customWidth="1"/>
    <col min="12" max="12" width="19.6640625" style="5" customWidth="1"/>
    <col min="13" max="13" width="49.5" style="5" customWidth="1"/>
    <col min="14" max="14" width="74.83203125" style="5" customWidth="1"/>
    <col min="15" max="15" width="18.5" style="5" customWidth="1"/>
    <col min="16" max="16" width="60.5" style="5" customWidth="1"/>
    <col min="17" max="17" width="23.5" style="5" customWidth="1"/>
    <col min="18" max="18" width="31.83203125" style="5" customWidth="1"/>
    <col min="19" max="19" width="17.5" style="5" customWidth="1"/>
    <col min="20" max="20" width="54" style="5" customWidth="1"/>
    <col min="21" max="21" width="56.5" style="5" customWidth="1"/>
    <col min="22" max="22" width="166.6640625" style="5" hidden="1" customWidth="1"/>
    <col min="23" max="23" width="30" style="5" customWidth="1"/>
    <col min="24" max="24" width="34.5" style="5" customWidth="1"/>
    <col min="25" max="25" width="22.83203125" style="5" customWidth="1"/>
    <col min="26" max="26" width="37.33203125" style="5" customWidth="1"/>
    <col min="27" max="27" width="30" style="5" customWidth="1"/>
    <col min="28" max="28" width="42.1640625" style="5" customWidth="1"/>
    <col min="29" max="29" width="31.6640625" style="5" customWidth="1"/>
    <col min="30" max="30" width="21" style="5" customWidth="1"/>
    <col min="31" max="31" width="33.83203125" style="5" customWidth="1"/>
    <col min="32" max="32" width="25.83203125" style="5" customWidth="1"/>
    <col min="33" max="33" width="23.33203125" style="5" customWidth="1"/>
    <col min="34" max="34" width="31.83203125" style="5" customWidth="1"/>
    <col min="35" max="35" width="20.6640625" style="5" customWidth="1"/>
    <col min="36" max="36" width="29.83203125" style="5" customWidth="1"/>
    <col min="37" max="37" width="18.83203125" style="5" customWidth="1"/>
    <col min="38" max="38" width="25.1640625" style="5" customWidth="1"/>
    <col min="39" max="39" width="38.83203125" style="5" customWidth="1"/>
    <col min="40" max="40" width="31.83203125" style="5" customWidth="1"/>
    <col min="41" max="41" width="28.83203125" style="5" customWidth="1"/>
    <col min="42" max="42" width="31.33203125" style="5" customWidth="1"/>
    <col min="43" max="43" width="34.83203125" style="5" customWidth="1"/>
    <col min="44" max="44" width="25.83203125" style="5" customWidth="1"/>
    <col min="45" max="45" width="29.1640625" style="5" customWidth="1"/>
    <col min="46" max="46" width="43.1640625" style="5" customWidth="1"/>
    <col min="47" max="47" width="27.5" style="5" customWidth="1"/>
    <col min="48" max="48" width="39.5" style="5" customWidth="1"/>
    <col min="49" max="49" width="12.1640625" style="5" customWidth="1"/>
    <col min="50" max="50" width="20.5" style="5" customWidth="1"/>
    <col min="51" max="51" width="69.5" style="5" customWidth="1"/>
    <col min="52" max="52" width="29.1640625" style="5" customWidth="1"/>
    <col min="53" max="53" width="50.6640625" style="5" customWidth="1"/>
    <col min="54" max="54" width="66.33203125" style="5" customWidth="1"/>
    <col min="55" max="55" width="71.1640625" style="5" customWidth="1"/>
    <col min="56" max="56" width="34.5" style="5" customWidth="1"/>
    <col min="57" max="57" width="68.5" style="5" customWidth="1"/>
    <col min="58" max="255" width="8.5" style="5" customWidth="1"/>
  </cols>
  <sheetData>
    <row r="1" spans="1:57" ht="27.75" hidden="1" customHeight="1" x14ac:dyDescent="0.15">
      <c r="A1" s="94"/>
      <c r="B1" s="94"/>
      <c r="C1" s="94"/>
      <c r="D1" s="94"/>
      <c r="E1" s="94"/>
      <c r="F1" s="94"/>
      <c r="G1" s="94"/>
      <c r="H1" s="94"/>
      <c r="I1" s="94"/>
      <c r="J1" s="94"/>
      <c r="K1" s="94"/>
      <c r="L1" s="94"/>
      <c r="M1" s="94"/>
      <c r="N1" s="94"/>
      <c r="O1" s="94"/>
      <c r="P1" s="94"/>
      <c r="Q1" s="94"/>
      <c r="R1" s="94"/>
      <c r="S1" s="94"/>
      <c r="T1" s="94"/>
      <c r="U1" s="94"/>
      <c r="V1" s="94"/>
      <c r="W1" s="94"/>
      <c r="X1" s="94"/>
      <c r="Y1" s="94"/>
      <c r="Z1" s="94"/>
      <c r="AA1" s="94"/>
      <c r="AB1" s="94"/>
      <c r="AC1" s="94"/>
      <c r="AD1" s="94"/>
      <c r="AE1" s="94"/>
      <c r="AF1" s="94"/>
      <c r="AG1" s="94"/>
      <c r="AH1" s="94"/>
      <c r="AI1" s="94"/>
      <c r="AJ1" s="94"/>
      <c r="AK1" s="94"/>
      <c r="AL1" s="94"/>
      <c r="AM1" s="94"/>
      <c r="AN1" s="94"/>
      <c r="AO1" s="94"/>
      <c r="AP1" s="94"/>
      <c r="AQ1" s="94"/>
      <c r="AR1" s="94"/>
      <c r="AS1" s="94"/>
      <c r="AT1" s="94"/>
      <c r="AU1" s="94"/>
      <c r="AV1" s="94"/>
      <c r="AW1" s="94"/>
      <c r="AX1" s="94"/>
      <c r="AY1" s="94"/>
      <c r="AZ1" s="94"/>
      <c r="BA1" s="94"/>
      <c r="BB1" s="94"/>
      <c r="BC1" s="94"/>
      <c r="BD1" s="94"/>
      <c r="BE1" s="94"/>
    </row>
    <row r="2" spans="1:57" ht="20.25" customHeight="1" x14ac:dyDescent="0.15">
      <c r="A2" s="6" t="s">
        <v>7</v>
      </c>
      <c r="B2" s="6" t="s">
        <v>8</v>
      </c>
      <c r="C2" s="6" t="s">
        <v>9</v>
      </c>
      <c r="D2" s="6" t="s">
        <v>7</v>
      </c>
      <c r="E2" s="6" t="s">
        <v>8</v>
      </c>
      <c r="F2" s="6" t="s">
        <v>10</v>
      </c>
      <c r="G2" s="6" t="s">
        <v>11</v>
      </c>
      <c r="H2" s="6" t="s">
        <v>12</v>
      </c>
      <c r="I2" s="6" t="s">
        <v>13</v>
      </c>
      <c r="J2" s="6" t="s">
        <v>14</v>
      </c>
      <c r="K2" s="6" t="s">
        <v>15</v>
      </c>
      <c r="L2" s="6" t="s">
        <v>16</v>
      </c>
      <c r="M2" s="6" t="s">
        <v>13</v>
      </c>
      <c r="N2" s="6" t="s">
        <v>17</v>
      </c>
      <c r="O2" s="6" t="s">
        <v>18</v>
      </c>
      <c r="P2" s="6" t="s">
        <v>13</v>
      </c>
      <c r="Q2" s="6" t="s">
        <v>19</v>
      </c>
      <c r="R2" s="6" t="s">
        <v>13</v>
      </c>
      <c r="S2" s="6" t="s">
        <v>20</v>
      </c>
      <c r="T2" s="6" t="s">
        <v>13</v>
      </c>
      <c r="U2" s="6" t="s">
        <v>21</v>
      </c>
      <c r="V2" s="6" t="s">
        <v>13</v>
      </c>
      <c r="W2" s="6" t="s">
        <v>22</v>
      </c>
      <c r="X2" s="6" t="s">
        <v>13</v>
      </c>
      <c r="Y2" s="6" t="s">
        <v>23</v>
      </c>
      <c r="Z2" s="6" t="s">
        <v>13</v>
      </c>
      <c r="AA2" s="6" t="s">
        <v>24</v>
      </c>
      <c r="AB2" s="6" t="s">
        <v>13</v>
      </c>
      <c r="AC2" s="6" t="s">
        <v>25</v>
      </c>
      <c r="AD2" s="6" t="s">
        <v>13</v>
      </c>
      <c r="AE2" s="6" t="s">
        <v>26</v>
      </c>
      <c r="AF2" s="6" t="s">
        <v>13</v>
      </c>
      <c r="AG2" s="6" t="s">
        <v>27</v>
      </c>
      <c r="AH2" s="6" t="s">
        <v>13</v>
      </c>
      <c r="AI2" s="6" t="s">
        <v>28</v>
      </c>
      <c r="AJ2" s="6" t="s">
        <v>13</v>
      </c>
      <c r="AK2" s="6" t="s">
        <v>29</v>
      </c>
      <c r="AL2" s="6" t="s">
        <v>13</v>
      </c>
      <c r="AM2" s="6" t="s">
        <v>30</v>
      </c>
      <c r="AN2" s="6" t="s">
        <v>13</v>
      </c>
      <c r="AO2" s="6" t="s">
        <v>31</v>
      </c>
      <c r="AP2" s="6" t="s">
        <v>13</v>
      </c>
      <c r="AQ2" s="6" t="s">
        <v>32</v>
      </c>
      <c r="AR2" s="6" t="s">
        <v>13</v>
      </c>
      <c r="AS2" s="6" t="s">
        <v>33</v>
      </c>
      <c r="AT2" s="6" t="s">
        <v>13</v>
      </c>
      <c r="AU2" s="6" t="s">
        <v>34</v>
      </c>
      <c r="AV2" s="6" t="s">
        <v>13</v>
      </c>
      <c r="AW2" s="6" t="s">
        <v>35</v>
      </c>
      <c r="AX2" s="6" t="s">
        <v>13</v>
      </c>
      <c r="AY2" s="6" t="s">
        <v>36</v>
      </c>
      <c r="AZ2" s="6" t="s">
        <v>37</v>
      </c>
      <c r="BA2" s="6" t="s">
        <v>38</v>
      </c>
      <c r="BB2" s="6" t="s">
        <v>39</v>
      </c>
      <c r="BC2" s="6" t="s">
        <v>40</v>
      </c>
      <c r="BD2" s="6" t="s">
        <v>41</v>
      </c>
      <c r="BE2" s="6" t="s">
        <v>42</v>
      </c>
    </row>
    <row r="3" spans="1:57" ht="20.25" hidden="1" customHeight="1" x14ac:dyDescent="0.15">
      <c r="A3" s="21" t="s">
        <v>43</v>
      </c>
      <c r="B3" s="7" t="s">
        <v>44</v>
      </c>
      <c r="C3" s="7" t="s">
        <v>45</v>
      </c>
      <c r="D3" s="7" t="s">
        <v>46</v>
      </c>
      <c r="E3" s="7" t="s">
        <v>47</v>
      </c>
      <c r="F3" s="7" t="s">
        <v>48</v>
      </c>
      <c r="G3" s="8">
        <v>2022</v>
      </c>
      <c r="H3" s="7" t="s">
        <v>49</v>
      </c>
      <c r="I3" s="9"/>
      <c r="J3" s="7" t="s">
        <v>50</v>
      </c>
      <c r="K3" s="7" t="s">
        <v>51</v>
      </c>
      <c r="L3" s="7" t="s">
        <v>52</v>
      </c>
      <c r="M3" s="7" t="s">
        <v>53</v>
      </c>
      <c r="N3" s="7" t="s">
        <v>54</v>
      </c>
      <c r="O3" s="7" t="s">
        <v>55</v>
      </c>
      <c r="P3" s="7" t="s">
        <v>56</v>
      </c>
      <c r="Q3" s="7" t="s">
        <v>57</v>
      </c>
      <c r="R3" s="7" t="s">
        <v>58</v>
      </c>
      <c r="S3" s="7" t="s">
        <v>59</v>
      </c>
      <c r="T3" s="7" t="s">
        <v>60</v>
      </c>
      <c r="U3" s="11" t="s">
        <v>61</v>
      </c>
      <c r="V3" s="9"/>
      <c r="W3" s="7"/>
      <c r="X3" s="9"/>
      <c r="Y3" s="9"/>
      <c r="Z3" s="9"/>
      <c r="AA3" s="7" t="s">
        <v>62</v>
      </c>
      <c r="AB3" s="7" t="s">
        <v>63</v>
      </c>
      <c r="AC3" s="9"/>
      <c r="AD3" s="9"/>
      <c r="AE3" s="9"/>
      <c r="AF3" s="9"/>
      <c r="AG3" s="7"/>
      <c r="AH3" s="9"/>
      <c r="AI3" s="9"/>
      <c r="AJ3" s="9"/>
      <c r="AK3" s="9"/>
      <c r="AL3" s="9"/>
      <c r="AM3" s="9"/>
      <c r="AN3" s="9"/>
      <c r="AO3" s="9"/>
      <c r="AP3" s="9"/>
      <c r="AQ3" s="9"/>
      <c r="AR3" s="9"/>
      <c r="AS3" s="9"/>
      <c r="AT3" s="9"/>
      <c r="AU3" s="9"/>
      <c r="AV3" s="9"/>
      <c r="AW3" s="9"/>
      <c r="AX3" s="9"/>
      <c r="AY3" s="7" t="s">
        <v>64</v>
      </c>
      <c r="AZ3" s="7" t="s">
        <v>65</v>
      </c>
      <c r="BA3" s="7" t="s">
        <v>66</v>
      </c>
      <c r="BB3" s="7" t="s">
        <v>67</v>
      </c>
      <c r="BC3" s="9"/>
      <c r="BD3" s="9"/>
      <c r="BE3" s="7" t="s">
        <v>68</v>
      </c>
    </row>
    <row r="4" spans="1:57" ht="20" hidden="1" customHeight="1" x14ac:dyDescent="0.15">
      <c r="A4" s="11" t="s">
        <v>69</v>
      </c>
      <c r="B4" s="11" t="s">
        <v>70</v>
      </c>
      <c r="C4" s="11" t="s">
        <v>45</v>
      </c>
      <c r="D4" s="11" t="s">
        <v>71</v>
      </c>
      <c r="E4" s="11" t="s">
        <v>72</v>
      </c>
      <c r="F4" s="11" t="s">
        <v>73</v>
      </c>
      <c r="G4" s="12">
        <v>2021</v>
      </c>
      <c r="H4" s="11" t="s">
        <v>74</v>
      </c>
      <c r="I4" s="13"/>
      <c r="J4" s="11" t="s">
        <v>75</v>
      </c>
      <c r="K4" s="11" t="s">
        <v>76</v>
      </c>
      <c r="L4" s="11" t="s">
        <v>77</v>
      </c>
      <c r="M4" s="11" t="s">
        <v>78</v>
      </c>
      <c r="N4" s="11" t="s">
        <v>79</v>
      </c>
      <c r="O4" s="11" t="s">
        <v>80</v>
      </c>
      <c r="P4" s="13"/>
      <c r="Q4" s="11" t="s">
        <v>57</v>
      </c>
      <c r="R4" s="13"/>
      <c r="S4" s="11" t="s">
        <v>81</v>
      </c>
      <c r="T4" s="11" t="s">
        <v>82</v>
      </c>
      <c r="U4" s="11" t="s">
        <v>61</v>
      </c>
      <c r="V4" s="11" t="s">
        <v>83</v>
      </c>
      <c r="W4" s="13"/>
      <c r="X4" s="13"/>
      <c r="Y4" s="11" t="s">
        <v>84</v>
      </c>
      <c r="Z4" s="13"/>
      <c r="AA4" s="11" t="s">
        <v>62</v>
      </c>
      <c r="AB4" s="11" t="s">
        <v>85</v>
      </c>
      <c r="AC4" s="13"/>
      <c r="AD4" s="13"/>
      <c r="AE4" s="13"/>
      <c r="AF4" s="13"/>
      <c r="AG4" s="13"/>
      <c r="AH4" s="13"/>
      <c r="AI4" s="13"/>
      <c r="AJ4" s="13"/>
      <c r="AK4" s="13"/>
      <c r="AL4" s="13"/>
      <c r="AM4" s="13"/>
      <c r="AN4" s="13"/>
      <c r="AO4" s="13"/>
      <c r="AP4" s="13"/>
      <c r="AQ4" s="13"/>
      <c r="AR4" s="13"/>
      <c r="AS4" s="13"/>
      <c r="AT4" s="13"/>
      <c r="AU4" s="13"/>
      <c r="AV4" s="13"/>
      <c r="AW4" s="13"/>
      <c r="AX4" s="13"/>
      <c r="AY4" s="11" t="s">
        <v>86</v>
      </c>
      <c r="AZ4" s="11" t="s">
        <v>87</v>
      </c>
      <c r="BA4" s="11" t="s">
        <v>88</v>
      </c>
      <c r="BB4" s="11" t="s">
        <v>89</v>
      </c>
      <c r="BC4" s="11" t="s">
        <v>90</v>
      </c>
      <c r="BD4" s="11" t="s">
        <v>91</v>
      </c>
      <c r="BE4" s="11" t="s">
        <v>92</v>
      </c>
    </row>
    <row r="5" spans="1:57" ht="20" hidden="1" customHeight="1" x14ac:dyDescent="0.15">
      <c r="A5" s="11" t="s">
        <v>93</v>
      </c>
      <c r="B5" s="11" t="s">
        <v>94</v>
      </c>
      <c r="C5" s="11" t="s">
        <v>45</v>
      </c>
      <c r="D5" s="11" t="s">
        <v>95</v>
      </c>
      <c r="E5" s="11" t="s">
        <v>96</v>
      </c>
      <c r="F5" s="11" t="s">
        <v>97</v>
      </c>
      <c r="G5" s="12">
        <v>2020</v>
      </c>
      <c r="H5" s="11" t="s">
        <v>98</v>
      </c>
      <c r="I5" s="11" t="s">
        <v>99</v>
      </c>
      <c r="J5" s="11" t="s">
        <v>100</v>
      </c>
      <c r="K5" s="11" t="s">
        <v>101</v>
      </c>
      <c r="L5" s="11" t="s">
        <v>52</v>
      </c>
      <c r="M5" s="13"/>
      <c r="N5" s="11" t="s">
        <v>102</v>
      </c>
      <c r="O5" s="11" t="s">
        <v>103</v>
      </c>
      <c r="P5" s="11" t="s">
        <v>104</v>
      </c>
      <c r="Q5" s="11" t="s">
        <v>105</v>
      </c>
      <c r="R5" s="11" t="s">
        <v>106</v>
      </c>
      <c r="S5" s="11" t="s">
        <v>107</v>
      </c>
      <c r="T5" s="11" t="s">
        <v>108</v>
      </c>
      <c r="U5" s="11" t="s">
        <v>109</v>
      </c>
      <c r="V5" s="11" t="s">
        <v>110</v>
      </c>
      <c r="W5" s="13"/>
      <c r="X5" s="13"/>
      <c r="Y5" s="13"/>
      <c r="Z5" s="13"/>
      <c r="AA5" s="13"/>
      <c r="AB5" s="13"/>
      <c r="AC5" s="13"/>
      <c r="AD5" s="13"/>
      <c r="AE5" s="11" t="s">
        <v>111</v>
      </c>
      <c r="AF5" s="11" t="s">
        <v>112</v>
      </c>
      <c r="AG5" s="13"/>
      <c r="AH5" s="13"/>
      <c r="AI5" s="13"/>
      <c r="AJ5" s="13"/>
      <c r="AK5" s="13"/>
      <c r="AL5" s="13"/>
      <c r="AM5" s="11" t="s">
        <v>113</v>
      </c>
      <c r="AN5" s="11" t="s">
        <v>114</v>
      </c>
      <c r="AO5" s="11" t="s">
        <v>115</v>
      </c>
      <c r="AP5" s="11" t="s">
        <v>116</v>
      </c>
      <c r="AQ5" s="13"/>
      <c r="AR5" s="13"/>
      <c r="AS5" s="13"/>
      <c r="AT5" s="13"/>
      <c r="AU5" s="13"/>
      <c r="AV5" s="13"/>
      <c r="AW5" s="13"/>
      <c r="AX5" s="13"/>
      <c r="AY5" s="11" t="s">
        <v>117</v>
      </c>
      <c r="AZ5" s="11" t="s">
        <v>118</v>
      </c>
      <c r="BA5" s="11" t="s">
        <v>119</v>
      </c>
      <c r="BB5" s="11" t="s">
        <v>120</v>
      </c>
      <c r="BC5" s="11" t="s">
        <v>121</v>
      </c>
      <c r="BD5" s="11" t="s">
        <v>122</v>
      </c>
      <c r="BE5" s="13"/>
    </row>
    <row r="6" spans="1:57" ht="19.5" hidden="1" customHeight="1" x14ac:dyDescent="0.15">
      <c r="A6" s="15" t="s">
        <v>123</v>
      </c>
      <c r="B6" s="11" t="s">
        <v>124</v>
      </c>
      <c r="C6" s="11" t="s">
        <v>45</v>
      </c>
      <c r="D6" s="11" t="s">
        <v>125</v>
      </c>
      <c r="E6" s="11" t="s">
        <v>126</v>
      </c>
      <c r="F6" s="11" t="s">
        <v>127</v>
      </c>
      <c r="G6" s="12">
        <v>2021</v>
      </c>
      <c r="H6" s="11" t="s">
        <v>128</v>
      </c>
      <c r="I6" s="13"/>
      <c r="J6" s="11" t="s">
        <v>75</v>
      </c>
      <c r="K6" s="11" t="s">
        <v>76</v>
      </c>
      <c r="L6" s="11" t="s">
        <v>52</v>
      </c>
      <c r="M6" s="11" t="s">
        <v>129</v>
      </c>
      <c r="N6" s="11" t="s">
        <v>130</v>
      </c>
      <c r="O6" s="11" t="s">
        <v>131</v>
      </c>
      <c r="P6" s="11" t="s">
        <v>132</v>
      </c>
      <c r="Q6" s="11" t="s">
        <v>57</v>
      </c>
      <c r="R6" s="11" t="s">
        <v>133</v>
      </c>
      <c r="S6" s="11" t="s">
        <v>59</v>
      </c>
      <c r="T6" s="13"/>
      <c r="U6" s="11" t="s">
        <v>61</v>
      </c>
      <c r="V6" s="11" t="s">
        <v>134</v>
      </c>
      <c r="W6" s="11" t="s">
        <v>135</v>
      </c>
      <c r="X6" s="13" t="s">
        <v>136</v>
      </c>
      <c r="Y6" s="13"/>
      <c r="Z6" s="13"/>
      <c r="AA6" s="11" t="s">
        <v>62</v>
      </c>
      <c r="AB6" s="11" t="s">
        <v>137</v>
      </c>
      <c r="AC6" s="13"/>
      <c r="AD6" s="13"/>
      <c r="AE6" s="13"/>
      <c r="AF6" s="13"/>
      <c r="AG6" s="13"/>
      <c r="AH6" s="13"/>
      <c r="AI6" s="13"/>
      <c r="AJ6" s="13"/>
      <c r="AK6" s="13"/>
      <c r="AL6" s="13"/>
      <c r="AM6" s="13"/>
      <c r="AN6" s="13"/>
      <c r="AO6" s="13"/>
      <c r="AP6" s="13"/>
      <c r="AQ6" s="13"/>
      <c r="AR6" s="13"/>
      <c r="AS6" s="13"/>
      <c r="AT6" s="13"/>
      <c r="AU6" s="13" t="s">
        <v>138</v>
      </c>
      <c r="AV6" s="11" t="s">
        <v>137</v>
      </c>
      <c r="AW6" s="13"/>
      <c r="AX6" s="13"/>
      <c r="AY6" s="11" t="s">
        <v>139</v>
      </c>
      <c r="AZ6" s="11" t="s">
        <v>140</v>
      </c>
      <c r="BA6" s="11" t="s">
        <v>141</v>
      </c>
      <c r="BB6" s="11" t="s">
        <v>142</v>
      </c>
      <c r="BC6" s="11" t="s">
        <v>143</v>
      </c>
      <c r="BD6" s="11" t="s">
        <v>144</v>
      </c>
      <c r="BE6" s="13"/>
    </row>
    <row r="7" spans="1:57" ht="20" hidden="1" customHeight="1" x14ac:dyDescent="0.15">
      <c r="A7" s="15" t="s">
        <v>145</v>
      </c>
      <c r="B7" s="11" t="s">
        <v>146</v>
      </c>
      <c r="C7" s="11" t="s">
        <v>45</v>
      </c>
      <c r="D7" s="12">
        <v>1535</v>
      </c>
      <c r="E7" s="11" t="s">
        <v>147</v>
      </c>
      <c r="F7" s="11" t="s">
        <v>148</v>
      </c>
      <c r="G7" s="12">
        <v>2021</v>
      </c>
      <c r="H7" s="11" t="s">
        <v>149</v>
      </c>
      <c r="I7" s="13"/>
      <c r="J7" s="11" t="s">
        <v>100</v>
      </c>
      <c r="K7" s="11" t="s">
        <v>101</v>
      </c>
      <c r="L7" s="11" t="s">
        <v>77</v>
      </c>
      <c r="M7" s="13"/>
      <c r="N7" s="11" t="s">
        <v>150</v>
      </c>
      <c r="O7" s="11" t="s">
        <v>151</v>
      </c>
      <c r="P7" s="13"/>
      <c r="Q7" s="11" t="s">
        <v>105</v>
      </c>
      <c r="R7" s="11" t="s">
        <v>152</v>
      </c>
      <c r="S7" s="11" t="s">
        <v>59</v>
      </c>
      <c r="T7" s="13"/>
      <c r="U7" s="11" t="s">
        <v>109</v>
      </c>
      <c r="V7" s="13"/>
      <c r="W7" s="13"/>
      <c r="X7" s="13"/>
      <c r="Y7" s="13"/>
      <c r="Z7" s="13"/>
      <c r="AA7" s="13"/>
      <c r="AB7" s="13"/>
      <c r="AC7" s="13"/>
      <c r="AD7" s="13"/>
      <c r="AE7" s="13"/>
      <c r="AF7" s="13"/>
      <c r="AG7" s="13"/>
      <c r="AH7" s="13"/>
      <c r="AI7" s="13"/>
      <c r="AJ7" s="13"/>
      <c r="AK7" s="13"/>
      <c r="AL7" s="13"/>
      <c r="AM7" s="11" t="s">
        <v>113</v>
      </c>
      <c r="AN7" s="11" t="s">
        <v>153</v>
      </c>
      <c r="AO7" s="11" t="s">
        <v>154</v>
      </c>
      <c r="AP7" s="11" t="s">
        <v>155</v>
      </c>
      <c r="AQ7" s="13"/>
      <c r="AR7" s="13"/>
      <c r="AS7" s="13"/>
      <c r="AT7" s="13"/>
      <c r="AU7" s="13"/>
      <c r="AV7" s="13"/>
      <c r="AW7" s="13"/>
      <c r="AX7" s="13"/>
      <c r="AY7" s="11" t="s">
        <v>156</v>
      </c>
      <c r="AZ7" s="11" t="s">
        <v>157</v>
      </c>
      <c r="BA7" s="11" t="s">
        <v>158</v>
      </c>
      <c r="BB7" s="11" t="s">
        <v>159</v>
      </c>
      <c r="BC7" s="11" t="s">
        <v>160</v>
      </c>
      <c r="BD7" s="11" t="s">
        <v>161</v>
      </c>
      <c r="BE7" s="11" t="s">
        <v>162</v>
      </c>
    </row>
    <row r="8" spans="1:57" ht="32" hidden="1" customHeight="1" x14ac:dyDescent="0.15">
      <c r="A8" s="15" t="s">
        <v>163</v>
      </c>
      <c r="B8" s="11" t="s">
        <v>164</v>
      </c>
      <c r="C8" s="11" t="s">
        <v>45</v>
      </c>
      <c r="D8" s="12">
        <v>1537</v>
      </c>
      <c r="E8" s="11" t="s">
        <v>165</v>
      </c>
      <c r="F8" s="11" t="s">
        <v>166</v>
      </c>
      <c r="G8" s="12">
        <v>2021</v>
      </c>
      <c r="H8" s="11" t="s">
        <v>167</v>
      </c>
      <c r="I8" s="13"/>
      <c r="J8" s="11" t="s">
        <v>50</v>
      </c>
      <c r="K8" s="11" t="s">
        <v>51</v>
      </c>
      <c r="L8" s="11" t="s">
        <v>52</v>
      </c>
      <c r="M8" s="13"/>
      <c r="N8" s="11" t="s">
        <v>168</v>
      </c>
      <c r="O8" s="11" t="s">
        <v>80</v>
      </c>
      <c r="P8" s="11" t="s">
        <v>169</v>
      </c>
      <c r="Q8" s="11" t="s">
        <v>170</v>
      </c>
      <c r="R8" s="11" t="s">
        <v>171</v>
      </c>
      <c r="S8" s="11" t="s">
        <v>172</v>
      </c>
      <c r="T8" s="13"/>
      <c r="U8" s="11" t="s">
        <v>173</v>
      </c>
      <c r="V8" s="13"/>
      <c r="W8" s="13"/>
      <c r="X8" s="13"/>
      <c r="Y8" s="13"/>
      <c r="Z8" s="13"/>
      <c r="AA8" s="13"/>
      <c r="AB8" s="13"/>
      <c r="AC8" s="13"/>
      <c r="AD8" s="13"/>
      <c r="AE8" s="13"/>
      <c r="AF8" s="13"/>
      <c r="AG8" s="11" t="s">
        <v>174</v>
      </c>
      <c r="AH8" s="11" t="s">
        <v>175</v>
      </c>
      <c r="AI8" s="11" t="s">
        <v>176</v>
      </c>
      <c r="AJ8" s="11" t="s">
        <v>177</v>
      </c>
      <c r="AK8" s="13"/>
      <c r="AL8" s="13"/>
      <c r="AM8" s="13"/>
      <c r="AN8" s="13"/>
      <c r="AO8" s="13"/>
      <c r="AP8" s="13"/>
      <c r="AQ8" s="13"/>
      <c r="AR8" s="13"/>
      <c r="AS8" s="11" t="s">
        <v>178</v>
      </c>
      <c r="AT8" s="11" t="s">
        <v>179</v>
      </c>
      <c r="AU8" s="13"/>
      <c r="AV8" s="13"/>
      <c r="AW8" s="13"/>
      <c r="AX8" s="13"/>
      <c r="AY8" s="11" t="s">
        <v>180</v>
      </c>
      <c r="AZ8" s="11" t="s">
        <v>181</v>
      </c>
      <c r="BA8" s="11" t="s">
        <v>182</v>
      </c>
      <c r="BB8" s="11" t="s">
        <v>183</v>
      </c>
      <c r="BC8" s="11" t="s">
        <v>184</v>
      </c>
      <c r="BD8" s="11" t="s">
        <v>185</v>
      </c>
      <c r="BE8" s="13"/>
    </row>
    <row r="9" spans="1:57" ht="20" customHeight="1" x14ac:dyDescent="0.15">
      <c r="A9" s="11" t="s">
        <v>186</v>
      </c>
      <c r="B9" s="11" t="s">
        <v>187</v>
      </c>
      <c r="C9" s="11" t="s">
        <v>45</v>
      </c>
      <c r="D9" s="12">
        <v>1598</v>
      </c>
      <c r="E9" s="11" t="s">
        <v>188</v>
      </c>
      <c r="F9" s="11" t="s">
        <v>189</v>
      </c>
      <c r="G9" s="12">
        <v>2021</v>
      </c>
      <c r="H9" s="11" t="s">
        <v>190</v>
      </c>
      <c r="I9" s="13"/>
      <c r="J9" s="11" t="s">
        <v>191</v>
      </c>
      <c r="K9" s="11" t="s">
        <v>51</v>
      </c>
      <c r="L9" s="11" t="s">
        <v>52</v>
      </c>
      <c r="M9" s="11" t="s">
        <v>192</v>
      </c>
      <c r="N9" s="11" t="s">
        <v>193</v>
      </c>
      <c r="O9" s="11" t="s">
        <v>80</v>
      </c>
      <c r="P9" s="11" t="s">
        <v>194</v>
      </c>
      <c r="Q9" s="11" t="s">
        <v>195</v>
      </c>
      <c r="R9" s="11" t="s">
        <v>196</v>
      </c>
      <c r="S9" s="11" t="s">
        <v>107</v>
      </c>
      <c r="T9" s="11" t="s">
        <v>197</v>
      </c>
      <c r="U9" s="11" t="s">
        <v>217</v>
      </c>
      <c r="V9" s="13"/>
      <c r="W9" s="13"/>
      <c r="X9" s="13"/>
      <c r="Y9" s="13"/>
      <c r="Z9" s="13"/>
      <c r="AA9" s="13"/>
      <c r="AB9" s="13"/>
      <c r="AC9" s="13"/>
      <c r="AD9" s="13"/>
      <c r="AE9" s="13"/>
      <c r="AF9" s="13"/>
      <c r="AG9" s="13"/>
      <c r="AH9" s="13"/>
      <c r="AI9" s="13"/>
      <c r="AJ9" s="13"/>
      <c r="AK9" s="13"/>
      <c r="AL9" s="13"/>
      <c r="AM9" s="11"/>
      <c r="AN9" s="11"/>
      <c r="AO9" s="11"/>
      <c r="AP9" s="11"/>
      <c r="AQ9" s="13"/>
      <c r="AR9" s="13"/>
      <c r="AS9" s="11" t="s">
        <v>199</v>
      </c>
      <c r="AT9" s="11" t="s">
        <v>200</v>
      </c>
      <c r="AU9" s="13"/>
      <c r="AV9" s="13"/>
      <c r="AW9" s="13"/>
      <c r="AX9" s="13"/>
      <c r="AY9" s="11" t="s">
        <v>201</v>
      </c>
      <c r="AZ9" s="11" t="s">
        <v>202</v>
      </c>
      <c r="BA9" s="11" t="s">
        <v>203</v>
      </c>
      <c r="BB9" s="14" t="s">
        <v>204</v>
      </c>
      <c r="BC9" s="11" t="s">
        <v>205</v>
      </c>
      <c r="BD9" s="11" t="s">
        <v>206</v>
      </c>
      <c r="BE9" s="11" t="s">
        <v>207</v>
      </c>
    </row>
    <row r="10" spans="1:57" ht="20" customHeight="1" x14ac:dyDescent="0.15">
      <c r="A10" s="15" t="s">
        <v>208</v>
      </c>
      <c r="B10" s="11" t="s">
        <v>209</v>
      </c>
      <c r="C10" s="11" t="s">
        <v>45</v>
      </c>
      <c r="D10" s="12">
        <v>1576</v>
      </c>
      <c r="E10" s="11" t="s">
        <v>209</v>
      </c>
      <c r="F10" s="11" t="s">
        <v>210</v>
      </c>
      <c r="G10" s="12">
        <v>2021</v>
      </c>
      <c r="H10" s="11" t="s">
        <v>211</v>
      </c>
      <c r="I10" s="13"/>
      <c r="J10" s="11" t="s">
        <v>191</v>
      </c>
      <c r="K10" s="11" t="s">
        <v>51</v>
      </c>
      <c r="L10" s="11" t="s">
        <v>52</v>
      </c>
      <c r="M10" s="13"/>
      <c r="N10" s="11" t="s">
        <v>212</v>
      </c>
      <c r="O10" s="11" t="s">
        <v>213</v>
      </c>
      <c r="P10" s="11" t="s">
        <v>214</v>
      </c>
      <c r="Q10" s="11" t="s">
        <v>215</v>
      </c>
      <c r="R10" s="11" t="s">
        <v>216</v>
      </c>
      <c r="S10" s="11" t="s">
        <v>59</v>
      </c>
      <c r="T10" s="13"/>
      <c r="U10" s="11" t="s">
        <v>217</v>
      </c>
      <c r="V10" s="13"/>
      <c r="W10" s="13"/>
      <c r="X10" s="13"/>
      <c r="Y10" s="13"/>
      <c r="Z10" s="13"/>
      <c r="AA10" s="13"/>
      <c r="AB10" s="13"/>
      <c r="AC10" s="13"/>
      <c r="AD10" s="13"/>
      <c r="AE10" s="13"/>
      <c r="AF10" s="13"/>
      <c r="AG10" s="13"/>
      <c r="AH10" s="13"/>
      <c r="AI10" s="20" t="s">
        <v>176</v>
      </c>
      <c r="AJ10" s="11" t="s">
        <v>218</v>
      </c>
      <c r="AK10" s="13"/>
      <c r="AL10" s="13"/>
      <c r="AM10" s="13"/>
      <c r="AN10" s="13"/>
      <c r="AO10" s="13"/>
      <c r="AP10" s="13"/>
      <c r="AQ10" s="13"/>
      <c r="AR10" s="13"/>
      <c r="AS10" s="13"/>
      <c r="AT10" s="13"/>
      <c r="AU10" s="13"/>
      <c r="AV10" s="13"/>
      <c r="AW10" s="13"/>
      <c r="AX10" s="13"/>
      <c r="AY10" s="11" t="s">
        <v>219</v>
      </c>
      <c r="AZ10" s="11" t="s">
        <v>220</v>
      </c>
      <c r="BA10" s="11" t="s">
        <v>221</v>
      </c>
      <c r="BB10" s="11" t="s">
        <v>222</v>
      </c>
      <c r="BC10" s="13"/>
      <c r="BD10" s="11" t="s">
        <v>223</v>
      </c>
      <c r="BE10" s="13"/>
    </row>
    <row r="11" spans="1:57" ht="20" hidden="1" customHeight="1" x14ac:dyDescent="0.15">
      <c r="A11" s="15" t="s">
        <v>224</v>
      </c>
      <c r="B11" s="11" t="s">
        <v>225</v>
      </c>
      <c r="C11" s="11" t="s">
        <v>45</v>
      </c>
      <c r="D11" s="12">
        <v>4930</v>
      </c>
      <c r="E11" s="11" t="s">
        <v>226</v>
      </c>
      <c r="F11" s="11" t="s">
        <v>227</v>
      </c>
      <c r="G11" s="12">
        <v>2022</v>
      </c>
      <c r="H11" s="11" t="s">
        <v>228</v>
      </c>
      <c r="I11" s="13"/>
      <c r="J11" s="11" t="s">
        <v>191</v>
      </c>
      <c r="K11" s="11" t="s">
        <v>51</v>
      </c>
      <c r="L11" s="11" t="s">
        <v>77</v>
      </c>
      <c r="M11" s="13"/>
      <c r="N11" s="11" t="s">
        <v>229</v>
      </c>
      <c r="O11" s="16" t="s">
        <v>131</v>
      </c>
      <c r="P11" s="11" t="s">
        <v>230</v>
      </c>
      <c r="Q11" s="16" t="s">
        <v>231</v>
      </c>
      <c r="R11" s="11" t="s">
        <v>232</v>
      </c>
      <c r="S11" s="16" t="s">
        <v>59</v>
      </c>
      <c r="T11" s="13"/>
      <c r="U11" s="11" t="s">
        <v>233</v>
      </c>
      <c r="V11" s="13"/>
      <c r="W11" s="11" t="s">
        <v>135</v>
      </c>
      <c r="X11" s="13"/>
      <c r="Y11" s="11" t="s">
        <v>84</v>
      </c>
      <c r="Z11" s="13"/>
      <c r="AA11" s="11" t="s">
        <v>234</v>
      </c>
      <c r="AB11" s="13"/>
      <c r="AC11" s="13"/>
      <c r="AD11" s="13"/>
      <c r="AE11" s="13"/>
      <c r="AF11" s="13"/>
      <c r="AG11" s="13"/>
      <c r="AH11" s="13"/>
      <c r="AI11" s="13"/>
      <c r="AJ11" s="13"/>
      <c r="AK11" s="13"/>
      <c r="AL11" s="13"/>
      <c r="AM11" s="13"/>
      <c r="AN11" s="13"/>
      <c r="AO11" s="13"/>
      <c r="AP11" s="13"/>
      <c r="AQ11" s="13"/>
      <c r="AR11" s="13"/>
      <c r="AS11" s="13"/>
      <c r="AT11" s="13"/>
      <c r="AU11" s="13"/>
      <c r="AV11" s="13"/>
      <c r="AW11" s="13"/>
      <c r="AX11" s="13"/>
      <c r="AY11" s="20" t="s">
        <v>235</v>
      </c>
      <c r="AZ11" s="11" t="s">
        <v>236</v>
      </c>
      <c r="BA11" s="11" t="s">
        <v>237</v>
      </c>
      <c r="BB11" s="11" t="s">
        <v>238</v>
      </c>
      <c r="BC11" s="13"/>
      <c r="BD11" s="13"/>
      <c r="BE11" s="11" t="s">
        <v>239</v>
      </c>
    </row>
    <row r="12" spans="1:57" ht="32" hidden="1" customHeight="1" x14ac:dyDescent="0.15">
      <c r="A12" s="15" t="s">
        <v>240</v>
      </c>
      <c r="B12" s="11" t="s">
        <v>241</v>
      </c>
      <c r="C12" s="11" t="s">
        <v>45</v>
      </c>
      <c r="D12" s="12">
        <v>9</v>
      </c>
      <c r="E12" s="11" t="s">
        <v>241</v>
      </c>
      <c r="F12" s="11" t="s">
        <v>242</v>
      </c>
      <c r="G12" s="12">
        <v>2021</v>
      </c>
      <c r="H12" s="11" t="s">
        <v>243</v>
      </c>
      <c r="I12" s="13"/>
      <c r="J12" s="11" t="s">
        <v>75</v>
      </c>
      <c r="K12" s="11" t="s">
        <v>76</v>
      </c>
      <c r="L12" s="11" t="s">
        <v>52</v>
      </c>
      <c r="M12" s="13"/>
      <c r="N12" s="11" t="s">
        <v>244</v>
      </c>
      <c r="O12" s="11" t="s">
        <v>245</v>
      </c>
      <c r="P12" s="13"/>
      <c r="Q12" s="11" t="s">
        <v>246</v>
      </c>
      <c r="R12" s="11" t="s">
        <v>247</v>
      </c>
      <c r="S12" s="11" t="s">
        <v>59</v>
      </c>
      <c r="T12" s="13"/>
      <c r="U12" s="11" t="s">
        <v>173</v>
      </c>
      <c r="V12" s="13"/>
      <c r="W12" s="13"/>
      <c r="X12" s="13"/>
      <c r="Y12" s="13"/>
      <c r="Z12" s="13"/>
      <c r="AA12" s="13"/>
      <c r="AB12" s="13"/>
      <c r="AC12" s="13"/>
      <c r="AD12" s="13"/>
      <c r="AE12" s="13"/>
      <c r="AF12" s="13"/>
      <c r="AG12" s="11" t="s">
        <v>248</v>
      </c>
      <c r="AH12" s="11" t="s">
        <v>249</v>
      </c>
      <c r="AI12" s="11" t="s">
        <v>250</v>
      </c>
      <c r="AJ12" s="11" t="s">
        <v>251</v>
      </c>
      <c r="AK12" s="13"/>
      <c r="AL12" s="13"/>
      <c r="AM12" s="13"/>
      <c r="AN12" s="13"/>
      <c r="AO12" s="13"/>
      <c r="AP12" s="13"/>
      <c r="AQ12" s="13"/>
      <c r="AR12" s="13"/>
      <c r="AS12" s="13"/>
      <c r="AT12" s="13"/>
      <c r="AU12" s="13"/>
      <c r="AV12" s="13"/>
      <c r="AW12" s="13"/>
      <c r="AX12" s="13"/>
      <c r="AY12" s="11" t="s">
        <v>252</v>
      </c>
      <c r="AZ12" s="11" t="s">
        <v>253</v>
      </c>
      <c r="BA12" s="11" t="s">
        <v>254</v>
      </c>
      <c r="BB12" s="14" t="s">
        <v>255</v>
      </c>
      <c r="BC12" s="11" t="s">
        <v>256</v>
      </c>
      <c r="BD12" s="11" t="s">
        <v>257</v>
      </c>
      <c r="BE12" s="11" t="s">
        <v>258</v>
      </c>
    </row>
    <row r="13" spans="1:57" ht="20" hidden="1" customHeight="1" x14ac:dyDescent="0.15">
      <c r="A13" s="22" t="s">
        <v>259</v>
      </c>
      <c r="B13" s="11" t="s">
        <v>260</v>
      </c>
      <c r="C13" s="11" t="s">
        <v>45</v>
      </c>
      <c r="D13" s="12">
        <v>10</v>
      </c>
      <c r="E13" s="11" t="s">
        <v>260</v>
      </c>
      <c r="F13" s="11" t="s">
        <v>261</v>
      </c>
      <c r="G13" s="12">
        <v>2022</v>
      </c>
      <c r="H13" s="11" t="s">
        <v>262</v>
      </c>
      <c r="I13" s="13"/>
      <c r="J13" s="11" t="s">
        <v>263</v>
      </c>
      <c r="K13" s="11" t="s">
        <v>101</v>
      </c>
      <c r="L13" s="11" t="s">
        <v>52</v>
      </c>
      <c r="M13" s="13"/>
      <c r="N13" s="11" t="s">
        <v>264</v>
      </c>
      <c r="O13" s="11" t="s">
        <v>151</v>
      </c>
      <c r="P13" s="13"/>
      <c r="Q13" s="11" t="s">
        <v>215</v>
      </c>
      <c r="R13" s="11" t="s">
        <v>265</v>
      </c>
      <c r="S13" s="11" t="s">
        <v>266</v>
      </c>
      <c r="T13" s="11" t="s">
        <v>267</v>
      </c>
      <c r="U13" s="11" t="s">
        <v>109</v>
      </c>
      <c r="V13" s="13"/>
      <c r="W13" s="13"/>
      <c r="X13" s="13"/>
      <c r="Y13" s="13"/>
      <c r="Z13" s="13"/>
      <c r="AA13" s="13"/>
      <c r="AB13" s="13"/>
      <c r="AC13" s="13"/>
      <c r="AD13" s="13"/>
      <c r="AE13" s="13"/>
      <c r="AF13" s="13"/>
      <c r="AG13" s="13"/>
      <c r="AH13" s="13"/>
      <c r="AI13" s="13"/>
      <c r="AJ13" s="13"/>
      <c r="AK13" s="13"/>
      <c r="AL13" s="13"/>
      <c r="AM13" s="11" t="s">
        <v>113</v>
      </c>
      <c r="AN13" s="11" t="s">
        <v>268</v>
      </c>
      <c r="AO13" s="13" t="s">
        <v>269</v>
      </c>
      <c r="AP13" s="13"/>
      <c r="AQ13" s="13"/>
      <c r="AR13" s="13"/>
      <c r="AS13" s="13"/>
      <c r="AT13" s="13"/>
      <c r="AU13" s="13"/>
      <c r="AV13" s="13"/>
      <c r="AW13" s="13"/>
      <c r="AX13" s="13"/>
      <c r="AY13" s="11" t="s">
        <v>270</v>
      </c>
      <c r="AZ13" s="11" t="s">
        <v>271</v>
      </c>
      <c r="BA13" s="11" t="s">
        <v>272</v>
      </c>
      <c r="BB13" s="11" t="s">
        <v>273</v>
      </c>
      <c r="BC13" s="11" t="s">
        <v>274</v>
      </c>
      <c r="BD13" s="11" t="s">
        <v>275</v>
      </c>
      <c r="BE13" s="13"/>
    </row>
    <row r="14" spans="1:57" ht="20" hidden="1" customHeight="1" x14ac:dyDescent="0.15">
      <c r="A14" s="15" t="s">
        <v>276</v>
      </c>
      <c r="B14" s="11" t="s">
        <v>277</v>
      </c>
      <c r="C14" s="11" t="s">
        <v>45</v>
      </c>
      <c r="D14" s="12">
        <v>1648</v>
      </c>
      <c r="E14" s="11" t="s">
        <v>277</v>
      </c>
      <c r="F14" s="11" t="s">
        <v>278</v>
      </c>
      <c r="G14" s="12">
        <v>2020</v>
      </c>
      <c r="H14" s="11" t="s">
        <v>149</v>
      </c>
      <c r="I14" s="13"/>
      <c r="J14" s="11" t="s">
        <v>100</v>
      </c>
      <c r="K14" s="11" t="s">
        <v>101</v>
      </c>
      <c r="L14" s="11" t="s">
        <v>52</v>
      </c>
      <c r="M14" s="13"/>
      <c r="N14" s="11" t="s">
        <v>279</v>
      </c>
      <c r="O14" s="11" t="s">
        <v>151</v>
      </c>
      <c r="P14" s="11" t="s">
        <v>280</v>
      </c>
      <c r="Q14" s="11" t="s">
        <v>57</v>
      </c>
      <c r="R14" s="11" t="s">
        <v>281</v>
      </c>
      <c r="S14" s="11" t="s">
        <v>59</v>
      </c>
      <c r="T14" s="13"/>
      <c r="U14" s="11" t="s">
        <v>61</v>
      </c>
      <c r="V14" s="11" t="s">
        <v>282</v>
      </c>
      <c r="W14" s="13"/>
      <c r="X14" s="13"/>
      <c r="Y14" s="13"/>
      <c r="Z14" s="13"/>
      <c r="AA14" s="11" t="s">
        <v>283</v>
      </c>
      <c r="AB14" s="11" t="s">
        <v>284</v>
      </c>
      <c r="AC14" s="13"/>
      <c r="AD14" s="13"/>
      <c r="AE14" s="11" t="s">
        <v>285</v>
      </c>
      <c r="AF14" s="11" t="s">
        <v>286</v>
      </c>
      <c r="AG14" s="13"/>
      <c r="AH14" s="13"/>
      <c r="AI14" s="13"/>
      <c r="AJ14" s="13"/>
      <c r="AK14" s="13"/>
      <c r="AL14" s="13"/>
      <c r="AM14" s="13"/>
      <c r="AN14" s="13"/>
      <c r="AO14" s="13"/>
      <c r="AP14" s="13"/>
      <c r="AQ14" s="13"/>
      <c r="AR14" s="13"/>
      <c r="AS14" s="13"/>
      <c r="AT14" s="13"/>
      <c r="AU14" s="13"/>
      <c r="AV14" s="13"/>
      <c r="AW14" s="13"/>
      <c r="AX14" s="13"/>
      <c r="AY14" s="11" t="s">
        <v>287</v>
      </c>
      <c r="AZ14" s="11" t="s">
        <v>288</v>
      </c>
      <c r="BA14" s="11" t="s">
        <v>289</v>
      </c>
      <c r="BB14" s="11" t="s">
        <v>290</v>
      </c>
      <c r="BC14" s="11" t="s">
        <v>291</v>
      </c>
      <c r="BD14" s="11" t="s">
        <v>292</v>
      </c>
      <c r="BE14" s="11" t="s">
        <v>293</v>
      </c>
    </row>
    <row r="15" spans="1:57" ht="32" hidden="1" customHeight="1" x14ac:dyDescent="0.15">
      <c r="A15" s="15" t="s">
        <v>294</v>
      </c>
      <c r="B15" s="11" t="s">
        <v>295</v>
      </c>
      <c r="C15" s="11" t="s">
        <v>45</v>
      </c>
      <c r="D15" s="12">
        <v>4935</v>
      </c>
      <c r="E15" s="11" t="s">
        <v>295</v>
      </c>
      <c r="F15" s="11" t="s">
        <v>296</v>
      </c>
      <c r="G15" s="12">
        <v>2021</v>
      </c>
      <c r="H15" s="11" t="s">
        <v>297</v>
      </c>
      <c r="I15" s="13"/>
      <c r="J15" s="11" t="s">
        <v>100</v>
      </c>
      <c r="K15" s="11" t="s">
        <v>51</v>
      </c>
      <c r="L15" s="11" t="s">
        <v>52</v>
      </c>
      <c r="M15" s="11" t="s">
        <v>298</v>
      </c>
      <c r="N15" s="11" t="s">
        <v>299</v>
      </c>
      <c r="O15" s="11" t="s">
        <v>131</v>
      </c>
      <c r="P15" s="11" t="s">
        <v>300</v>
      </c>
      <c r="Q15" s="11" t="s">
        <v>231</v>
      </c>
      <c r="R15" s="13"/>
      <c r="S15" s="11" t="s">
        <v>266</v>
      </c>
      <c r="T15" s="11" t="s">
        <v>301</v>
      </c>
      <c r="U15" s="11" t="s">
        <v>109</v>
      </c>
      <c r="V15" s="13"/>
      <c r="W15" s="13"/>
      <c r="X15" s="13"/>
      <c r="Y15" s="13"/>
      <c r="Z15" s="13"/>
      <c r="AA15" s="13"/>
      <c r="AB15" s="13"/>
      <c r="AC15" s="13"/>
      <c r="AD15" s="13"/>
      <c r="AE15" s="13"/>
      <c r="AF15" s="13"/>
      <c r="AG15" s="13"/>
      <c r="AH15" s="13"/>
      <c r="AI15" s="13"/>
      <c r="AJ15" s="13"/>
      <c r="AK15" s="13"/>
      <c r="AL15" s="13"/>
      <c r="AM15" s="11" t="s">
        <v>302</v>
      </c>
      <c r="AN15" s="11" t="s">
        <v>303</v>
      </c>
      <c r="AO15" s="13" t="s">
        <v>304</v>
      </c>
      <c r="AP15" s="13"/>
      <c r="AQ15" s="13"/>
      <c r="AR15" s="13"/>
      <c r="AS15" s="13"/>
      <c r="AT15" s="13"/>
      <c r="AU15" s="13"/>
      <c r="AV15" s="13"/>
      <c r="AW15" s="13"/>
      <c r="AX15" s="13"/>
      <c r="AY15" s="11" t="s">
        <v>305</v>
      </c>
      <c r="AZ15" s="11" t="s">
        <v>306</v>
      </c>
      <c r="BA15" s="11" t="s">
        <v>307</v>
      </c>
      <c r="BB15" s="11" t="s">
        <v>308</v>
      </c>
      <c r="BC15" s="11" t="s">
        <v>309</v>
      </c>
      <c r="BD15" s="11" t="s">
        <v>310</v>
      </c>
      <c r="BE15" s="11" t="s">
        <v>311</v>
      </c>
    </row>
    <row r="16" spans="1:57" ht="20" hidden="1" customHeight="1" x14ac:dyDescent="0.15">
      <c r="A16" s="15" t="s">
        <v>312</v>
      </c>
      <c r="B16" s="11" t="s">
        <v>313</v>
      </c>
      <c r="C16" s="11" t="s">
        <v>45</v>
      </c>
      <c r="D16" s="12">
        <v>1660</v>
      </c>
      <c r="E16" s="11" t="s">
        <v>313</v>
      </c>
      <c r="F16" s="11" t="s">
        <v>314</v>
      </c>
      <c r="G16" s="12">
        <v>2021</v>
      </c>
      <c r="H16" s="11" t="s">
        <v>149</v>
      </c>
      <c r="I16" s="13"/>
      <c r="J16" s="11" t="s">
        <v>100</v>
      </c>
      <c r="K16" s="11" t="s">
        <v>101</v>
      </c>
      <c r="L16" s="11" t="s">
        <v>52</v>
      </c>
      <c r="M16" s="13"/>
      <c r="N16" s="11" t="s">
        <v>315</v>
      </c>
      <c r="O16" s="11" t="s">
        <v>245</v>
      </c>
      <c r="P16" s="11" t="s">
        <v>316</v>
      </c>
      <c r="Q16" s="11" t="s">
        <v>231</v>
      </c>
      <c r="R16" s="11" t="s">
        <v>317</v>
      </c>
      <c r="S16" s="11" t="s">
        <v>59</v>
      </c>
      <c r="T16" s="13"/>
      <c r="U16" s="11" t="s">
        <v>233</v>
      </c>
      <c r="V16" s="11" t="s">
        <v>318</v>
      </c>
      <c r="W16" s="11" t="s">
        <v>135</v>
      </c>
      <c r="X16" s="11" t="s">
        <v>319</v>
      </c>
      <c r="Y16" s="11" t="s">
        <v>320</v>
      </c>
      <c r="Z16" s="13" t="s">
        <v>321</v>
      </c>
      <c r="AA16" s="11" t="s">
        <v>62</v>
      </c>
      <c r="AB16" s="11" t="s">
        <v>322</v>
      </c>
      <c r="AC16" s="13"/>
      <c r="AD16" s="13"/>
      <c r="AE16" s="13"/>
      <c r="AF16" s="13"/>
      <c r="AG16" s="11" t="s">
        <v>323</v>
      </c>
      <c r="AH16" s="11" t="s">
        <v>324</v>
      </c>
      <c r="AI16" s="11" t="s">
        <v>325</v>
      </c>
      <c r="AJ16" s="11" t="s">
        <v>326</v>
      </c>
      <c r="AK16" s="13"/>
      <c r="AL16" s="13"/>
      <c r="AM16" s="11" t="s">
        <v>113</v>
      </c>
      <c r="AN16" s="11" t="s">
        <v>327</v>
      </c>
      <c r="AO16" s="13"/>
      <c r="AP16" s="13"/>
      <c r="AQ16" s="13"/>
      <c r="AR16" s="13"/>
      <c r="AS16" s="11" t="s">
        <v>178</v>
      </c>
      <c r="AT16" s="11" t="s">
        <v>328</v>
      </c>
      <c r="AU16" s="13"/>
      <c r="AV16" s="13"/>
      <c r="AW16" s="13"/>
      <c r="AX16" s="13"/>
      <c r="AY16" s="20" t="s">
        <v>329</v>
      </c>
      <c r="AZ16" s="11" t="s">
        <v>330</v>
      </c>
      <c r="BA16" s="11" t="s">
        <v>331</v>
      </c>
      <c r="BB16" s="11" t="s">
        <v>332</v>
      </c>
      <c r="BC16" s="11" t="s">
        <v>333</v>
      </c>
      <c r="BD16" s="11" t="s">
        <v>334</v>
      </c>
      <c r="BE16" s="11" t="s">
        <v>335</v>
      </c>
    </row>
    <row r="17" spans="1:57" ht="20" hidden="1" customHeight="1" x14ac:dyDescent="0.15">
      <c r="A17" s="15" t="s">
        <v>336</v>
      </c>
      <c r="B17" s="11" t="s">
        <v>337</v>
      </c>
      <c r="C17" s="11" t="s">
        <v>45</v>
      </c>
      <c r="D17" s="12">
        <v>1676</v>
      </c>
      <c r="E17" s="11" t="s">
        <v>337</v>
      </c>
      <c r="F17" s="11" t="s">
        <v>338</v>
      </c>
      <c r="G17" s="12">
        <v>2021</v>
      </c>
      <c r="H17" s="11" t="s">
        <v>149</v>
      </c>
      <c r="I17" s="13"/>
      <c r="J17" s="11" t="s">
        <v>100</v>
      </c>
      <c r="K17" s="11" t="s">
        <v>101</v>
      </c>
      <c r="L17" s="11" t="s">
        <v>77</v>
      </c>
      <c r="M17" s="13"/>
      <c r="N17" s="11" t="s">
        <v>339</v>
      </c>
      <c r="O17" s="11" t="s">
        <v>80</v>
      </c>
      <c r="P17" s="11" t="s">
        <v>340</v>
      </c>
      <c r="Q17" s="11" t="s">
        <v>246</v>
      </c>
      <c r="R17" s="11" t="s">
        <v>341</v>
      </c>
      <c r="S17" s="11" t="s">
        <v>59</v>
      </c>
      <c r="T17" s="11" t="s">
        <v>341</v>
      </c>
      <c r="U17" s="11" t="s">
        <v>233</v>
      </c>
      <c r="V17" s="11" t="s">
        <v>342</v>
      </c>
      <c r="W17" s="11" t="s">
        <v>135</v>
      </c>
      <c r="X17" s="11" t="s">
        <v>343</v>
      </c>
      <c r="Y17" s="13"/>
      <c r="Z17" s="13"/>
      <c r="AA17" s="13"/>
      <c r="AB17" s="13"/>
      <c r="AC17" s="13"/>
      <c r="AD17" s="13"/>
      <c r="AE17" s="13"/>
      <c r="AF17" s="13"/>
      <c r="AG17" s="13"/>
      <c r="AH17" s="13"/>
      <c r="AI17" s="13"/>
      <c r="AJ17" s="13"/>
      <c r="AK17" s="13"/>
      <c r="AL17" s="13"/>
      <c r="AM17" s="13"/>
      <c r="AN17" s="13"/>
      <c r="AO17" s="13"/>
      <c r="AP17" s="13"/>
      <c r="AQ17" s="13"/>
      <c r="AR17" s="13"/>
      <c r="AS17" s="13"/>
      <c r="AT17" s="13"/>
      <c r="AU17" s="13"/>
      <c r="AV17" s="13"/>
      <c r="AW17" s="13"/>
      <c r="AX17" s="13"/>
      <c r="AY17" s="11" t="s">
        <v>344</v>
      </c>
      <c r="AZ17" s="11" t="s">
        <v>345</v>
      </c>
      <c r="BA17" s="11" t="s">
        <v>346</v>
      </c>
      <c r="BB17" s="11" t="s">
        <v>347</v>
      </c>
      <c r="BC17" s="11" t="s">
        <v>348</v>
      </c>
      <c r="BD17" s="11" t="s">
        <v>349</v>
      </c>
      <c r="BE17" s="11" t="s">
        <v>350</v>
      </c>
    </row>
    <row r="18" spans="1:57" ht="63" hidden="1" customHeight="1" x14ac:dyDescent="0.15">
      <c r="A18" s="15" t="s">
        <v>351</v>
      </c>
      <c r="B18" s="11" t="s">
        <v>352</v>
      </c>
      <c r="C18" s="11" t="s">
        <v>45</v>
      </c>
      <c r="D18" s="12">
        <v>1686</v>
      </c>
      <c r="E18" s="11" t="s">
        <v>352</v>
      </c>
      <c r="F18" s="11" t="s">
        <v>353</v>
      </c>
      <c r="G18" s="12">
        <v>2021</v>
      </c>
      <c r="H18" s="11" t="s">
        <v>262</v>
      </c>
      <c r="I18" s="11" t="s">
        <v>354</v>
      </c>
      <c r="J18" s="11" t="s">
        <v>263</v>
      </c>
      <c r="K18" s="11" t="s">
        <v>101</v>
      </c>
      <c r="L18" s="11" t="s">
        <v>52</v>
      </c>
      <c r="M18" s="13"/>
      <c r="N18" s="11" t="s">
        <v>355</v>
      </c>
      <c r="O18" s="11" t="s">
        <v>80</v>
      </c>
      <c r="P18" s="11" t="s">
        <v>356</v>
      </c>
      <c r="Q18" s="11" t="s">
        <v>105</v>
      </c>
      <c r="R18" s="11" t="s">
        <v>357</v>
      </c>
      <c r="S18" s="11" t="s">
        <v>59</v>
      </c>
      <c r="T18" s="13"/>
      <c r="U18" s="11" t="s">
        <v>109</v>
      </c>
      <c r="V18" s="11" t="s">
        <v>358</v>
      </c>
      <c r="W18" s="13"/>
      <c r="X18" s="13"/>
      <c r="Y18" s="13"/>
      <c r="Z18" s="13"/>
      <c r="AA18" s="13"/>
      <c r="AB18" s="13"/>
      <c r="AC18" s="13"/>
      <c r="AD18" s="13"/>
      <c r="AE18" s="13"/>
      <c r="AF18" s="13"/>
      <c r="AG18" s="13"/>
      <c r="AH18" s="13"/>
      <c r="AI18" s="13"/>
      <c r="AJ18" s="13"/>
      <c r="AK18" s="13"/>
      <c r="AL18" s="13"/>
      <c r="AM18" s="11" t="s">
        <v>113</v>
      </c>
      <c r="AN18" s="11" t="s">
        <v>359</v>
      </c>
      <c r="AO18" s="13" t="s">
        <v>304</v>
      </c>
      <c r="AP18" s="13"/>
      <c r="AQ18" s="13"/>
      <c r="AR18" s="13"/>
      <c r="AS18" s="13"/>
      <c r="AT18" s="13"/>
      <c r="AU18" s="13"/>
      <c r="AV18" s="13"/>
      <c r="AW18" s="13"/>
      <c r="AX18" s="13"/>
      <c r="AY18" s="11" t="s">
        <v>360</v>
      </c>
      <c r="AZ18" s="11" t="s">
        <v>361</v>
      </c>
      <c r="BA18" s="11" t="s">
        <v>362</v>
      </c>
      <c r="BB18" s="11" t="s">
        <v>363</v>
      </c>
      <c r="BC18" s="11" t="s">
        <v>364</v>
      </c>
      <c r="BD18" s="11" t="s">
        <v>365</v>
      </c>
      <c r="BE18" s="11" t="s">
        <v>366</v>
      </c>
    </row>
    <row r="19" spans="1:57" ht="32" hidden="1" customHeight="1" x14ac:dyDescent="0.15">
      <c r="A19" s="15" t="s">
        <v>367</v>
      </c>
      <c r="B19" s="11" t="s">
        <v>368</v>
      </c>
      <c r="C19" s="11" t="s">
        <v>45</v>
      </c>
      <c r="D19" s="12">
        <v>320</v>
      </c>
      <c r="E19" s="11" t="s">
        <v>368</v>
      </c>
      <c r="F19" s="11" t="s">
        <v>369</v>
      </c>
      <c r="G19" s="12">
        <v>2020</v>
      </c>
      <c r="H19" s="11" t="s">
        <v>370</v>
      </c>
      <c r="I19" s="13"/>
      <c r="J19" s="11" t="s">
        <v>263</v>
      </c>
      <c r="K19" s="11" t="s">
        <v>51</v>
      </c>
      <c r="L19" s="11" t="s">
        <v>77</v>
      </c>
      <c r="M19" s="13"/>
      <c r="N19" s="11" t="s">
        <v>371</v>
      </c>
      <c r="O19" s="11" t="s">
        <v>151</v>
      </c>
      <c r="P19" s="11" t="s">
        <v>372</v>
      </c>
      <c r="Q19" s="11" t="s">
        <v>170</v>
      </c>
      <c r="R19" s="11" t="s">
        <v>373</v>
      </c>
      <c r="S19" s="11" t="s">
        <v>172</v>
      </c>
      <c r="T19" s="13"/>
      <c r="U19" s="11" t="s">
        <v>233</v>
      </c>
      <c r="V19" s="13"/>
      <c r="W19" s="11" t="s">
        <v>135</v>
      </c>
      <c r="X19" s="11" t="s">
        <v>374</v>
      </c>
      <c r="Y19" s="13"/>
      <c r="Z19" s="13"/>
      <c r="AA19" s="13"/>
      <c r="AB19" s="13"/>
      <c r="AC19" s="13"/>
      <c r="AD19" s="13"/>
      <c r="AE19" s="13"/>
      <c r="AF19" s="13"/>
      <c r="AG19" s="13"/>
      <c r="AH19" s="13"/>
      <c r="AI19" s="13"/>
      <c r="AJ19" s="13"/>
      <c r="AK19" s="13"/>
      <c r="AL19" s="13"/>
      <c r="AM19" s="13"/>
      <c r="AN19" s="13"/>
      <c r="AO19" s="13"/>
      <c r="AP19" s="13"/>
      <c r="AQ19" s="13"/>
      <c r="AR19" s="13"/>
      <c r="AS19" s="13"/>
      <c r="AT19" s="13"/>
      <c r="AU19" s="13"/>
      <c r="AV19" s="13"/>
      <c r="AW19" s="13"/>
      <c r="AX19" s="13"/>
      <c r="AY19" s="11" t="s">
        <v>375</v>
      </c>
      <c r="AZ19" s="11" t="s">
        <v>376</v>
      </c>
      <c r="BA19" s="13"/>
      <c r="BB19" s="13"/>
      <c r="BC19" s="11" t="s">
        <v>377</v>
      </c>
      <c r="BD19" s="13"/>
      <c r="BE19" s="11" t="s">
        <v>378</v>
      </c>
    </row>
    <row r="20" spans="1:57" ht="57" hidden="1" customHeight="1" x14ac:dyDescent="0.15">
      <c r="A20" s="15" t="s">
        <v>379</v>
      </c>
      <c r="B20" s="11" t="s">
        <v>380</v>
      </c>
      <c r="C20" s="11" t="s">
        <v>45</v>
      </c>
      <c r="D20" s="12">
        <v>1703</v>
      </c>
      <c r="E20" s="11" t="s">
        <v>381</v>
      </c>
      <c r="F20" s="11" t="s">
        <v>382</v>
      </c>
      <c r="G20" s="12">
        <v>2021</v>
      </c>
      <c r="H20" s="11" t="s">
        <v>383</v>
      </c>
      <c r="I20" s="13"/>
      <c r="J20" s="11" t="s">
        <v>50</v>
      </c>
      <c r="K20" s="11" t="s">
        <v>51</v>
      </c>
      <c r="L20" s="11" t="s">
        <v>52</v>
      </c>
      <c r="M20" s="13"/>
      <c r="N20" s="11" t="s">
        <v>384</v>
      </c>
      <c r="O20" s="11" t="s">
        <v>55</v>
      </c>
      <c r="P20" s="13"/>
      <c r="Q20" s="11" t="s">
        <v>57</v>
      </c>
      <c r="R20" s="13"/>
      <c r="S20" s="11" t="s">
        <v>59</v>
      </c>
      <c r="T20" s="13"/>
      <c r="U20" s="11" t="s">
        <v>385</v>
      </c>
      <c r="V20" s="13"/>
      <c r="W20" s="13"/>
      <c r="X20" s="13"/>
      <c r="Y20" s="11" t="s">
        <v>386</v>
      </c>
      <c r="Z20" s="11" t="s">
        <v>387</v>
      </c>
      <c r="AA20" s="13"/>
      <c r="AB20" s="13"/>
      <c r="AC20" s="13"/>
      <c r="AD20" s="13"/>
      <c r="AE20" s="13"/>
      <c r="AF20" s="13"/>
      <c r="AG20" s="13"/>
      <c r="AH20" s="13"/>
      <c r="AI20" s="13"/>
      <c r="AJ20" s="13"/>
      <c r="AK20" s="13"/>
      <c r="AL20" s="13"/>
      <c r="AM20" s="13"/>
      <c r="AN20" s="13"/>
      <c r="AO20" s="13"/>
      <c r="AP20" s="13"/>
      <c r="AQ20" s="13"/>
      <c r="AR20" s="13"/>
      <c r="AS20" s="13"/>
      <c r="AT20" s="13"/>
      <c r="AU20" s="13"/>
      <c r="AV20" s="13"/>
      <c r="AW20" s="13"/>
      <c r="AX20" s="13"/>
      <c r="AY20" s="11" t="s">
        <v>388</v>
      </c>
      <c r="AZ20" s="11" t="s">
        <v>389</v>
      </c>
      <c r="BA20" s="11" t="s">
        <v>390</v>
      </c>
      <c r="BB20" s="11" t="s">
        <v>391</v>
      </c>
      <c r="BC20" s="11" t="s">
        <v>392</v>
      </c>
      <c r="BD20" s="11" t="s">
        <v>393</v>
      </c>
      <c r="BE20" s="13"/>
    </row>
    <row r="21" spans="1:57" ht="20" hidden="1" customHeight="1" x14ac:dyDescent="0.15">
      <c r="A21" s="15" t="s">
        <v>394</v>
      </c>
      <c r="B21" s="11" t="s">
        <v>395</v>
      </c>
      <c r="C21" s="11" t="s">
        <v>45</v>
      </c>
      <c r="D21" s="12">
        <v>1757</v>
      </c>
      <c r="E21" s="11" t="s">
        <v>396</v>
      </c>
      <c r="F21" s="11" t="s">
        <v>397</v>
      </c>
      <c r="G21" s="12">
        <v>2021</v>
      </c>
      <c r="H21" s="11" t="s">
        <v>149</v>
      </c>
      <c r="I21" s="13"/>
      <c r="J21" s="11" t="s">
        <v>100</v>
      </c>
      <c r="K21" s="11" t="s">
        <v>101</v>
      </c>
      <c r="L21" s="11" t="s">
        <v>77</v>
      </c>
      <c r="M21" s="13"/>
      <c r="N21" s="14" t="s">
        <v>398</v>
      </c>
      <c r="O21" s="11" t="s">
        <v>151</v>
      </c>
      <c r="P21" s="11" t="s">
        <v>399</v>
      </c>
      <c r="Q21" s="11" t="s">
        <v>57</v>
      </c>
      <c r="R21" s="13"/>
      <c r="S21" s="11" t="s">
        <v>59</v>
      </c>
      <c r="T21" s="13"/>
      <c r="U21" s="11" t="s">
        <v>32</v>
      </c>
      <c r="V21" s="13"/>
      <c r="W21" s="13"/>
      <c r="X21" s="13"/>
      <c r="Y21" s="13"/>
      <c r="Z21" s="13"/>
      <c r="AA21" s="13"/>
      <c r="AB21" s="13"/>
      <c r="AC21" s="13"/>
      <c r="AD21" s="13"/>
      <c r="AE21" s="13"/>
      <c r="AF21" s="13"/>
      <c r="AG21" s="13"/>
      <c r="AH21" s="13"/>
      <c r="AI21" s="13"/>
      <c r="AJ21" s="13"/>
      <c r="AK21" s="13"/>
      <c r="AL21" s="13"/>
      <c r="AM21" s="13"/>
      <c r="AN21" s="13"/>
      <c r="AO21" s="13"/>
      <c r="AP21" s="13"/>
      <c r="AQ21" s="11" t="s">
        <v>400</v>
      </c>
      <c r="AR21" s="13"/>
      <c r="AS21" s="13"/>
      <c r="AT21" s="13"/>
      <c r="AU21" s="13"/>
      <c r="AV21" s="13"/>
      <c r="AW21" s="13"/>
      <c r="AX21" s="13"/>
      <c r="AY21" s="11" t="s">
        <v>401</v>
      </c>
      <c r="AZ21" s="11" t="s">
        <v>402</v>
      </c>
      <c r="BA21" s="13"/>
      <c r="BB21" s="11" t="s">
        <v>403</v>
      </c>
      <c r="BC21" s="11" t="s">
        <v>404</v>
      </c>
      <c r="BD21" s="11" t="s">
        <v>405</v>
      </c>
      <c r="BE21" s="11" t="s">
        <v>406</v>
      </c>
    </row>
    <row r="22" spans="1:57" ht="20" hidden="1" customHeight="1" x14ac:dyDescent="0.15">
      <c r="A22" s="15" t="s">
        <v>407</v>
      </c>
      <c r="B22" s="11" t="s">
        <v>408</v>
      </c>
      <c r="C22" s="11" t="s">
        <v>45</v>
      </c>
      <c r="D22" s="12">
        <v>1759</v>
      </c>
      <c r="E22" s="11" t="s">
        <v>409</v>
      </c>
      <c r="F22" s="11" t="s">
        <v>410</v>
      </c>
      <c r="G22" s="12">
        <v>2021</v>
      </c>
      <c r="H22" s="11" t="s">
        <v>411</v>
      </c>
      <c r="I22" s="11" t="s">
        <v>412</v>
      </c>
      <c r="J22" s="11" t="s">
        <v>100</v>
      </c>
      <c r="K22" s="11" t="s">
        <v>101</v>
      </c>
      <c r="L22" s="11" t="s">
        <v>77</v>
      </c>
      <c r="M22" s="11" t="s">
        <v>413</v>
      </c>
      <c r="N22" s="11" t="s">
        <v>414</v>
      </c>
      <c r="O22" s="11" t="s">
        <v>131</v>
      </c>
      <c r="P22" s="11" t="s">
        <v>415</v>
      </c>
      <c r="Q22" s="11" t="s">
        <v>57</v>
      </c>
      <c r="R22" s="13"/>
      <c r="S22" s="11" t="s">
        <v>416</v>
      </c>
      <c r="T22" s="11" t="s">
        <v>417</v>
      </c>
      <c r="U22" s="11" t="s">
        <v>233</v>
      </c>
      <c r="V22" s="11" t="s">
        <v>418</v>
      </c>
      <c r="W22" s="11" t="s">
        <v>135</v>
      </c>
      <c r="X22" s="11" t="s">
        <v>418</v>
      </c>
      <c r="Y22" s="13"/>
      <c r="Z22" s="13"/>
      <c r="AA22" s="13"/>
      <c r="AB22" s="13"/>
      <c r="AC22" s="13"/>
      <c r="AD22" s="13"/>
      <c r="AE22" s="13"/>
      <c r="AF22" s="13"/>
      <c r="AG22" s="13"/>
      <c r="AH22" s="13"/>
      <c r="AI22" s="13"/>
      <c r="AJ22" s="13"/>
      <c r="AK22" s="13"/>
      <c r="AL22" s="13"/>
      <c r="AM22" s="13"/>
      <c r="AN22" s="13"/>
      <c r="AO22" s="13"/>
      <c r="AP22" s="13"/>
      <c r="AQ22" s="13"/>
      <c r="AR22" s="13"/>
      <c r="AS22" s="13"/>
      <c r="AT22" s="13"/>
      <c r="AU22" s="13"/>
      <c r="AV22" s="13"/>
      <c r="AW22" s="13"/>
      <c r="AX22" s="13"/>
      <c r="AY22" s="11" t="s">
        <v>419</v>
      </c>
      <c r="AZ22" s="11" t="s">
        <v>420</v>
      </c>
      <c r="BA22" s="13"/>
      <c r="BB22" s="13"/>
      <c r="BC22" s="11" t="s">
        <v>421</v>
      </c>
      <c r="BD22" s="11" t="s">
        <v>422</v>
      </c>
      <c r="BE22" s="11" t="s">
        <v>423</v>
      </c>
    </row>
    <row r="23" spans="1:57" ht="20" hidden="1" customHeight="1" x14ac:dyDescent="0.15">
      <c r="A23" s="15" t="s">
        <v>424</v>
      </c>
      <c r="B23" s="11" t="s">
        <v>425</v>
      </c>
      <c r="C23" s="11" t="s">
        <v>45</v>
      </c>
      <c r="D23" s="12">
        <v>22</v>
      </c>
      <c r="E23" s="11" t="s">
        <v>426</v>
      </c>
      <c r="F23" s="11" t="s">
        <v>427</v>
      </c>
      <c r="G23" s="12">
        <v>2021</v>
      </c>
      <c r="H23" s="11" t="s">
        <v>383</v>
      </c>
      <c r="I23" s="13"/>
      <c r="J23" s="11" t="s">
        <v>50</v>
      </c>
      <c r="K23" s="11" t="s">
        <v>51</v>
      </c>
      <c r="L23" s="11" t="s">
        <v>52</v>
      </c>
      <c r="M23" s="11" t="s">
        <v>428</v>
      </c>
      <c r="N23" s="11" t="s">
        <v>429</v>
      </c>
      <c r="O23" s="11" t="s">
        <v>245</v>
      </c>
      <c r="P23" s="13"/>
      <c r="Q23" s="11" t="s">
        <v>57</v>
      </c>
      <c r="R23" s="11" t="s">
        <v>430</v>
      </c>
      <c r="S23" s="11" t="s">
        <v>431</v>
      </c>
      <c r="T23" s="11" t="s">
        <v>432</v>
      </c>
      <c r="U23" s="11" t="s">
        <v>61</v>
      </c>
      <c r="V23" s="13"/>
      <c r="W23" s="13"/>
      <c r="X23" s="13"/>
      <c r="Y23" s="13"/>
      <c r="Z23" s="13"/>
      <c r="AA23" s="11" t="s">
        <v>62</v>
      </c>
      <c r="AB23" s="11" t="s">
        <v>433</v>
      </c>
      <c r="AC23" s="13"/>
      <c r="AD23" s="13"/>
      <c r="AE23" s="13"/>
      <c r="AF23" s="13"/>
      <c r="AG23" s="13"/>
      <c r="AH23" s="13"/>
      <c r="AI23" s="13"/>
      <c r="AJ23" s="13"/>
      <c r="AK23" s="13"/>
      <c r="AL23" s="13"/>
      <c r="AM23" s="13"/>
      <c r="AN23" s="13"/>
      <c r="AO23" s="13"/>
      <c r="AP23" s="13"/>
      <c r="AQ23" s="13"/>
      <c r="AR23" s="13"/>
      <c r="AS23" s="13"/>
      <c r="AT23" s="13"/>
      <c r="AU23" s="13"/>
      <c r="AV23" s="13"/>
      <c r="AW23" s="13"/>
      <c r="AX23" s="13"/>
      <c r="AY23" s="11" t="s">
        <v>433</v>
      </c>
      <c r="AZ23" s="11" t="s">
        <v>434</v>
      </c>
      <c r="BA23" s="11" t="s">
        <v>435</v>
      </c>
      <c r="BB23" s="13"/>
      <c r="BC23" s="11" t="s">
        <v>436</v>
      </c>
      <c r="BD23" s="11" t="s">
        <v>437</v>
      </c>
      <c r="BE23" s="11" t="s">
        <v>438</v>
      </c>
    </row>
    <row r="24" spans="1:57" ht="20" hidden="1" customHeight="1" x14ac:dyDescent="0.15">
      <c r="A24" s="15" t="s">
        <v>439</v>
      </c>
      <c r="B24" s="11" t="s">
        <v>440</v>
      </c>
      <c r="C24" s="11" t="s">
        <v>45</v>
      </c>
      <c r="D24" s="12">
        <v>1786</v>
      </c>
      <c r="E24" s="11" t="s">
        <v>440</v>
      </c>
      <c r="F24" s="11" t="s">
        <v>441</v>
      </c>
      <c r="G24" s="12">
        <v>2021</v>
      </c>
      <c r="H24" s="11" t="s">
        <v>149</v>
      </c>
      <c r="I24" s="13"/>
      <c r="J24" s="11" t="s">
        <v>100</v>
      </c>
      <c r="K24" s="11" t="s">
        <v>101</v>
      </c>
      <c r="L24" s="11" t="s">
        <v>52</v>
      </c>
      <c r="M24" s="11" t="s">
        <v>442</v>
      </c>
      <c r="N24" s="11" t="s">
        <v>443</v>
      </c>
      <c r="O24" s="11" t="s">
        <v>245</v>
      </c>
      <c r="P24" s="11" t="s">
        <v>444</v>
      </c>
      <c r="Q24" s="11" t="s">
        <v>215</v>
      </c>
      <c r="R24" s="11" t="s">
        <v>445</v>
      </c>
      <c r="S24" s="11" t="s">
        <v>446</v>
      </c>
      <c r="T24" s="11" t="s">
        <v>447</v>
      </c>
      <c r="U24" s="11" t="s">
        <v>109</v>
      </c>
      <c r="V24" s="13"/>
      <c r="W24" s="13"/>
      <c r="X24" s="13"/>
      <c r="Y24" s="13"/>
      <c r="Z24" s="13"/>
      <c r="AA24" s="13"/>
      <c r="AB24" s="13"/>
      <c r="AC24" s="13"/>
      <c r="AD24" s="13"/>
      <c r="AE24" s="13"/>
      <c r="AF24" s="13"/>
      <c r="AG24" s="13"/>
      <c r="AH24" s="13"/>
      <c r="AI24" s="13"/>
      <c r="AJ24" s="13"/>
      <c r="AK24" s="13"/>
      <c r="AL24" s="13"/>
      <c r="AM24" s="11" t="s">
        <v>113</v>
      </c>
      <c r="AN24" s="11" t="s">
        <v>448</v>
      </c>
      <c r="AO24" s="11" t="s">
        <v>449</v>
      </c>
      <c r="AP24" s="11" t="s">
        <v>450</v>
      </c>
      <c r="AQ24" s="13"/>
      <c r="AR24" s="13"/>
      <c r="AS24" s="13"/>
      <c r="AT24" s="13"/>
      <c r="AU24" s="13"/>
      <c r="AV24" s="13"/>
      <c r="AW24" s="13"/>
      <c r="AX24" s="13"/>
      <c r="AY24" s="11" t="s">
        <v>451</v>
      </c>
      <c r="AZ24" s="11" t="s">
        <v>452</v>
      </c>
      <c r="BA24" s="11" t="s">
        <v>453</v>
      </c>
      <c r="BB24" s="11" t="s">
        <v>454</v>
      </c>
      <c r="BC24" s="11" t="s">
        <v>455</v>
      </c>
      <c r="BD24" s="11" t="s">
        <v>456</v>
      </c>
      <c r="BE24" s="13"/>
    </row>
    <row r="25" spans="1:57" ht="20" hidden="1" customHeight="1" x14ac:dyDescent="0.15">
      <c r="A25" s="15" t="s">
        <v>457</v>
      </c>
      <c r="B25" s="11" t="s">
        <v>458</v>
      </c>
      <c r="C25" s="11" t="s">
        <v>45</v>
      </c>
      <c r="D25" s="12">
        <v>1802</v>
      </c>
      <c r="E25" s="11" t="s">
        <v>458</v>
      </c>
      <c r="F25" s="11" t="s">
        <v>459</v>
      </c>
      <c r="G25" s="12">
        <v>2021</v>
      </c>
      <c r="H25" s="11" t="s">
        <v>149</v>
      </c>
      <c r="I25" s="13"/>
      <c r="J25" s="11" t="s">
        <v>100</v>
      </c>
      <c r="K25" s="11" t="s">
        <v>101</v>
      </c>
      <c r="L25" s="11" t="s">
        <v>77</v>
      </c>
      <c r="M25" s="13"/>
      <c r="N25" s="11" t="s">
        <v>460</v>
      </c>
      <c r="O25" s="11" t="s">
        <v>151</v>
      </c>
      <c r="P25" s="11" t="s">
        <v>461</v>
      </c>
      <c r="Q25" s="11" t="s">
        <v>57</v>
      </c>
      <c r="R25" s="13"/>
      <c r="S25" s="11" t="s">
        <v>59</v>
      </c>
      <c r="T25" s="13"/>
      <c r="U25" s="11" t="s">
        <v>233</v>
      </c>
      <c r="V25" s="13"/>
      <c r="W25" s="11" t="s">
        <v>135</v>
      </c>
      <c r="X25" s="11" t="s">
        <v>462</v>
      </c>
      <c r="Y25" s="13"/>
      <c r="Z25" s="13"/>
      <c r="AA25" s="13"/>
      <c r="AB25" s="13"/>
      <c r="AC25" s="13"/>
      <c r="AD25" s="13"/>
      <c r="AE25" s="13"/>
      <c r="AF25" s="13"/>
      <c r="AG25" s="13"/>
      <c r="AH25" s="13"/>
      <c r="AI25" s="13"/>
      <c r="AJ25" s="13"/>
      <c r="AK25" s="13"/>
      <c r="AL25" s="13"/>
      <c r="AM25" s="13"/>
      <c r="AN25" s="13"/>
      <c r="AO25" s="13"/>
      <c r="AP25" s="13"/>
      <c r="AQ25" s="13"/>
      <c r="AR25" s="13"/>
      <c r="AS25" s="13"/>
      <c r="AT25" s="13"/>
      <c r="AU25" s="13"/>
      <c r="AV25" s="13"/>
      <c r="AW25" s="13"/>
      <c r="AX25" s="13"/>
      <c r="AY25" s="11" t="s">
        <v>463</v>
      </c>
      <c r="AZ25" s="11" t="s">
        <v>464</v>
      </c>
      <c r="BA25" s="13"/>
      <c r="BB25" s="13"/>
      <c r="BC25" s="13"/>
      <c r="BD25" s="11" t="s">
        <v>465</v>
      </c>
      <c r="BE25" s="11" t="s">
        <v>466</v>
      </c>
    </row>
    <row r="26" spans="1:57" ht="32" hidden="1" customHeight="1" x14ac:dyDescent="0.15">
      <c r="A26" s="15" t="s">
        <v>467</v>
      </c>
      <c r="B26" s="11" t="s">
        <v>468</v>
      </c>
      <c r="C26" s="11" t="s">
        <v>45</v>
      </c>
      <c r="D26" s="12">
        <v>1821</v>
      </c>
      <c r="E26" s="11" t="s">
        <v>468</v>
      </c>
      <c r="F26" s="11" t="s">
        <v>469</v>
      </c>
      <c r="G26" s="12">
        <v>2021</v>
      </c>
      <c r="H26" s="11" t="s">
        <v>149</v>
      </c>
      <c r="I26" s="13"/>
      <c r="J26" s="11" t="s">
        <v>100</v>
      </c>
      <c r="K26" s="11" t="s">
        <v>101</v>
      </c>
      <c r="L26" s="11" t="s">
        <v>77</v>
      </c>
      <c r="M26" s="13"/>
      <c r="N26" s="11" t="s">
        <v>470</v>
      </c>
      <c r="O26" s="11" t="s">
        <v>151</v>
      </c>
      <c r="P26" s="11" t="s">
        <v>471</v>
      </c>
      <c r="Q26" s="11" t="s">
        <v>57</v>
      </c>
      <c r="R26" s="11" t="s">
        <v>472</v>
      </c>
      <c r="S26" s="11" t="s">
        <v>59</v>
      </c>
      <c r="T26" s="13"/>
      <c r="U26" s="11" t="s">
        <v>109</v>
      </c>
      <c r="V26" s="13" t="s">
        <v>473</v>
      </c>
      <c r="W26" s="13"/>
      <c r="X26" s="13"/>
      <c r="Y26" s="13"/>
      <c r="Z26" s="13"/>
      <c r="AA26" s="13"/>
      <c r="AB26" s="13"/>
      <c r="AC26" s="13"/>
      <c r="AD26" s="13"/>
      <c r="AE26" s="13"/>
      <c r="AF26" s="13"/>
      <c r="AG26" s="13"/>
      <c r="AH26" s="13"/>
      <c r="AI26" s="13"/>
      <c r="AJ26" s="13"/>
      <c r="AK26" s="13"/>
      <c r="AL26" s="13"/>
      <c r="AM26" s="11" t="s">
        <v>474</v>
      </c>
      <c r="AN26" s="11" t="s">
        <v>475</v>
      </c>
      <c r="AO26" s="11" t="s">
        <v>476</v>
      </c>
      <c r="AP26" s="13"/>
      <c r="AQ26" s="9"/>
      <c r="AR26" s="13"/>
      <c r="AS26" s="13"/>
      <c r="AT26" s="13"/>
      <c r="AU26" s="13"/>
      <c r="AV26" s="13"/>
      <c r="AW26" s="13"/>
      <c r="AX26" s="13"/>
      <c r="AY26" s="11" t="s">
        <v>477</v>
      </c>
      <c r="AZ26" s="11" t="s">
        <v>478</v>
      </c>
      <c r="BA26" s="13"/>
      <c r="BB26" s="13"/>
      <c r="BC26" s="13"/>
      <c r="BD26" s="11" t="s">
        <v>479</v>
      </c>
      <c r="BE26" s="13"/>
    </row>
    <row r="27" spans="1:57" ht="48" hidden="1" customHeight="1" x14ac:dyDescent="0.15">
      <c r="A27" s="15" t="s">
        <v>480</v>
      </c>
      <c r="B27" s="11" t="s">
        <v>481</v>
      </c>
      <c r="C27" s="11" t="s">
        <v>45</v>
      </c>
      <c r="D27" s="12">
        <v>1879</v>
      </c>
      <c r="E27" s="11" t="s">
        <v>482</v>
      </c>
      <c r="F27" s="11" t="s">
        <v>483</v>
      </c>
      <c r="G27" s="12">
        <v>2021</v>
      </c>
      <c r="H27" s="11" t="s">
        <v>484</v>
      </c>
      <c r="I27" s="13"/>
      <c r="J27" s="11" t="s">
        <v>485</v>
      </c>
      <c r="K27" s="11" t="s">
        <v>101</v>
      </c>
      <c r="L27" s="13" t="s">
        <v>77</v>
      </c>
      <c r="M27" s="13"/>
      <c r="N27" s="11" t="s">
        <v>486</v>
      </c>
      <c r="O27" s="11" t="s">
        <v>487</v>
      </c>
      <c r="P27" s="11" t="s">
        <v>488</v>
      </c>
      <c r="Q27" s="11" t="s">
        <v>57</v>
      </c>
      <c r="R27" s="13"/>
      <c r="S27" s="11" t="s">
        <v>59</v>
      </c>
      <c r="T27" s="11" t="s">
        <v>489</v>
      </c>
      <c r="U27" s="11" t="s">
        <v>61</v>
      </c>
      <c r="V27" s="13"/>
      <c r="W27" s="13"/>
      <c r="X27" s="13"/>
      <c r="Y27" s="13"/>
      <c r="Z27" s="13"/>
      <c r="AA27" s="11" t="s">
        <v>490</v>
      </c>
      <c r="AB27" s="13"/>
      <c r="AC27" s="13"/>
      <c r="AD27" s="13"/>
      <c r="AE27" s="13"/>
      <c r="AF27" s="13"/>
      <c r="AG27" s="13"/>
      <c r="AH27" s="13"/>
      <c r="AI27" s="13"/>
      <c r="AJ27" s="13"/>
      <c r="AK27" s="13"/>
      <c r="AL27" s="13"/>
      <c r="AM27" s="13"/>
      <c r="AN27" s="13"/>
      <c r="AO27" s="13"/>
      <c r="AP27" s="13"/>
      <c r="AQ27" s="13"/>
      <c r="AR27" s="13"/>
      <c r="AS27" s="13"/>
      <c r="AT27" s="13"/>
      <c r="AU27" s="13"/>
      <c r="AV27" s="13"/>
      <c r="AW27" s="13"/>
      <c r="AX27" s="13"/>
      <c r="AY27" s="11" t="s">
        <v>491</v>
      </c>
      <c r="AZ27" s="11" t="s">
        <v>492</v>
      </c>
      <c r="BA27" s="11" t="s">
        <v>493</v>
      </c>
      <c r="BB27" s="13"/>
      <c r="BC27" s="11" t="s">
        <v>494</v>
      </c>
      <c r="BD27" s="11" t="s">
        <v>495</v>
      </c>
      <c r="BE27" s="13"/>
    </row>
    <row r="28" spans="1:57" ht="54" hidden="1" customHeight="1" x14ac:dyDescent="0.15">
      <c r="A28" s="15" t="s">
        <v>480</v>
      </c>
      <c r="B28" s="11" t="s">
        <v>496</v>
      </c>
      <c r="C28" s="11" t="s">
        <v>45</v>
      </c>
      <c r="D28" s="12">
        <v>1880</v>
      </c>
      <c r="E28" s="11" t="s">
        <v>497</v>
      </c>
      <c r="F28" s="11" t="s">
        <v>483</v>
      </c>
      <c r="G28" s="12">
        <v>2021</v>
      </c>
      <c r="H28" s="11" t="s">
        <v>484</v>
      </c>
      <c r="I28" s="13"/>
      <c r="J28" s="11" t="s">
        <v>485</v>
      </c>
      <c r="K28" s="11" t="s">
        <v>101</v>
      </c>
      <c r="L28" s="11" t="s">
        <v>77</v>
      </c>
      <c r="M28" s="13"/>
      <c r="N28" s="11" t="s">
        <v>498</v>
      </c>
      <c r="O28" s="11" t="s">
        <v>499</v>
      </c>
      <c r="P28" s="11" t="s">
        <v>500</v>
      </c>
      <c r="Q28" s="11" t="s">
        <v>57</v>
      </c>
      <c r="R28" s="13"/>
      <c r="S28" s="11" t="s">
        <v>59</v>
      </c>
      <c r="T28" s="13"/>
      <c r="U28" s="11" t="s">
        <v>61</v>
      </c>
      <c r="V28" s="13"/>
      <c r="W28" s="13"/>
      <c r="X28" s="13"/>
      <c r="Y28" s="13"/>
      <c r="Z28" s="13"/>
      <c r="AA28" s="11" t="s">
        <v>490</v>
      </c>
      <c r="AB28" s="11" t="s">
        <v>501</v>
      </c>
      <c r="AC28" s="13"/>
      <c r="AD28" s="13"/>
      <c r="AE28" s="13"/>
      <c r="AF28" s="13"/>
      <c r="AG28" s="13"/>
      <c r="AH28" s="13"/>
      <c r="AI28" s="13"/>
      <c r="AJ28" s="13"/>
      <c r="AK28" s="13"/>
      <c r="AL28" s="13"/>
      <c r="AM28" s="13"/>
      <c r="AN28" s="13"/>
      <c r="AO28" s="13"/>
      <c r="AP28" s="13"/>
      <c r="AQ28" s="13"/>
      <c r="AR28" s="13"/>
      <c r="AS28" s="13"/>
      <c r="AT28" s="13"/>
      <c r="AU28" s="13"/>
      <c r="AV28" s="13"/>
      <c r="AW28" s="13"/>
      <c r="AX28" s="13"/>
      <c r="AY28" s="11" t="s">
        <v>502</v>
      </c>
      <c r="AZ28" s="11" t="s">
        <v>503</v>
      </c>
      <c r="BA28" s="13"/>
      <c r="BB28" s="11" t="s">
        <v>504</v>
      </c>
      <c r="BC28" s="11" t="s">
        <v>505</v>
      </c>
      <c r="BD28" s="13"/>
      <c r="BE28" s="11" t="s">
        <v>506</v>
      </c>
    </row>
    <row r="29" spans="1:57" ht="32" hidden="1" customHeight="1" x14ac:dyDescent="0.15">
      <c r="A29" s="15" t="s">
        <v>507</v>
      </c>
      <c r="B29" s="11" t="s">
        <v>508</v>
      </c>
      <c r="C29" s="11" t="s">
        <v>45</v>
      </c>
      <c r="D29" s="12">
        <v>398</v>
      </c>
      <c r="E29" s="11" t="s">
        <v>508</v>
      </c>
      <c r="F29" s="11" t="s">
        <v>509</v>
      </c>
      <c r="G29" s="12">
        <v>2020</v>
      </c>
      <c r="H29" s="11" t="s">
        <v>149</v>
      </c>
      <c r="I29" s="13"/>
      <c r="J29" s="11" t="s">
        <v>100</v>
      </c>
      <c r="K29" s="11" t="s">
        <v>101</v>
      </c>
      <c r="L29" s="11" t="s">
        <v>52</v>
      </c>
      <c r="M29" s="13"/>
      <c r="N29" s="11" t="s">
        <v>510</v>
      </c>
      <c r="O29" s="11" t="s">
        <v>245</v>
      </c>
      <c r="P29" s="13"/>
      <c r="Q29" s="11" t="s">
        <v>231</v>
      </c>
      <c r="R29" s="11" t="s">
        <v>511</v>
      </c>
      <c r="S29" s="11" t="s">
        <v>59</v>
      </c>
      <c r="T29" s="13"/>
      <c r="U29" s="11" t="s">
        <v>233</v>
      </c>
      <c r="V29" s="13"/>
      <c r="W29" s="11" t="s">
        <v>135</v>
      </c>
      <c r="X29" s="11" t="s">
        <v>512</v>
      </c>
      <c r="Y29" s="13"/>
      <c r="Z29" s="13"/>
      <c r="AA29" s="13"/>
      <c r="AB29" s="13"/>
      <c r="AC29" s="13"/>
      <c r="AD29" s="13"/>
      <c r="AE29" s="13"/>
      <c r="AF29" s="13"/>
      <c r="AG29" s="13"/>
      <c r="AH29" s="13"/>
      <c r="AI29" s="13"/>
      <c r="AJ29" s="13"/>
      <c r="AK29" s="13"/>
      <c r="AL29" s="13"/>
      <c r="AM29" s="13"/>
      <c r="AN29" s="13"/>
      <c r="AO29" s="13"/>
      <c r="AP29" s="13"/>
      <c r="AQ29" s="13"/>
      <c r="AR29" s="13"/>
      <c r="AS29" s="13"/>
      <c r="AT29" s="13"/>
      <c r="AU29" s="13"/>
      <c r="AV29" s="13"/>
      <c r="AW29" s="13"/>
      <c r="AX29" s="13"/>
      <c r="AY29" s="11" t="s">
        <v>513</v>
      </c>
      <c r="AZ29" s="14" t="s">
        <v>514</v>
      </c>
      <c r="BA29" s="11" t="s">
        <v>515</v>
      </c>
      <c r="BB29" s="11" t="s">
        <v>516</v>
      </c>
      <c r="BC29" s="11" t="s">
        <v>517</v>
      </c>
      <c r="BD29" s="13"/>
      <c r="BE29" s="11" t="s">
        <v>518</v>
      </c>
    </row>
    <row r="30" spans="1:57" ht="20" hidden="1" customHeight="1" x14ac:dyDescent="0.15">
      <c r="A30" s="15" t="s">
        <v>519</v>
      </c>
      <c r="B30" s="11" t="s">
        <v>520</v>
      </c>
      <c r="C30" s="11" t="s">
        <v>45</v>
      </c>
      <c r="D30" s="12">
        <v>1989</v>
      </c>
      <c r="E30" s="11" t="s">
        <v>521</v>
      </c>
      <c r="F30" s="11" t="s">
        <v>522</v>
      </c>
      <c r="G30" s="12">
        <v>2021</v>
      </c>
      <c r="H30" s="11" t="s">
        <v>149</v>
      </c>
      <c r="I30" s="13"/>
      <c r="J30" s="11" t="s">
        <v>100</v>
      </c>
      <c r="K30" s="11" t="s">
        <v>101</v>
      </c>
      <c r="L30" s="11" t="s">
        <v>77</v>
      </c>
      <c r="M30" s="13"/>
      <c r="N30" s="11" t="s">
        <v>523</v>
      </c>
      <c r="O30" s="11" t="s">
        <v>151</v>
      </c>
      <c r="P30" s="13"/>
      <c r="Q30" s="11" t="s">
        <v>215</v>
      </c>
      <c r="R30" s="11" t="s">
        <v>524</v>
      </c>
      <c r="S30" s="11" t="s">
        <v>81</v>
      </c>
      <c r="T30" s="11" t="s">
        <v>525</v>
      </c>
      <c r="U30" s="11" t="s">
        <v>109</v>
      </c>
      <c r="V30" s="13" t="s">
        <v>526</v>
      </c>
      <c r="W30" s="13"/>
      <c r="X30" s="13"/>
      <c r="Y30" s="13"/>
      <c r="Z30" s="13"/>
      <c r="AA30" s="13"/>
      <c r="AB30" s="13"/>
      <c r="AC30" s="13"/>
      <c r="AD30" s="13"/>
      <c r="AE30" s="13"/>
      <c r="AF30" s="13"/>
      <c r="AG30" s="13"/>
      <c r="AH30" s="13"/>
      <c r="AI30" s="13"/>
      <c r="AJ30" s="13"/>
      <c r="AK30" s="13"/>
      <c r="AL30" s="13"/>
      <c r="AM30" s="11" t="s">
        <v>113</v>
      </c>
      <c r="AN30" s="11" t="s">
        <v>527</v>
      </c>
      <c r="AO30" s="11" t="s">
        <v>528</v>
      </c>
      <c r="AP30" s="11" t="s">
        <v>529</v>
      </c>
      <c r="AQ30" s="13"/>
      <c r="AR30" s="13"/>
      <c r="AS30" s="13"/>
      <c r="AT30" s="13"/>
      <c r="AU30" s="13"/>
      <c r="AV30" s="13"/>
      <c r="AW30" s="13"/>
      <c r="AX30" s="13"/>
      <c r="AY30" s="11" t="s">
        <v>530</v>
      </c>
      <c r="AZ30" s="11" t="s">
        <v>531</v>
      </c>
      <c r="BA30" s="11" t="s">
        <v>532</v>
      </c>
      <c r="BB30" s="14" t="s">
        <v>533</v>
      </c>
      <c r="BC30" s="13"/>
      <c r="BD30" s="11" t="s">
        <v>534</v>
      </c>
      <c r="BE30" s="11" t="s">
        <v>535</v>
      </c>
    </row>
    <row r="31" spans="1:57" ht="32" hidden="1" customHeight="1" x14ac:dyDescent="0.15">
      <c r="A31" s="15" t="s">
        <v>536</v>
      </c>
      <c r="B31" s="11" t="s">
        <v>537</v>
      </c>
      <c r="C31" s="11" t="s">
        <v>45</v>
      </c>
      <c r="D31" s="12">
        <v>1992</v>
      </c>
      <c r="E31" s="11" t="s">
        <v>537</v>
      </c>
      <c r="F31" s="11" t="s">
        <v>538</v>
      </c>
      <c r="G31" s="12">
        <v>2021</v>
      </c>
      <c r="H31" s="11" t="s">
        <v>539</v>
      </c>
      <c r="I31" s="13"/>
      <c r="J31" s="11" t="s">
        <v>100</v>
      </c>
      <c r="K31" s="11" t="s">
        <v>51</v>
      </c>
      <c r="L31" s="11" t="s">
        <v>77</v>
      </c>
      <c r="M31" s="13"/>
      <c r="N31" s="11" t="s">
        <v>540</v>
      </c>
      <c r="O31" s="11" t="s">
        <v>80</v>
      </c>
      <c r="P31" s="11" t="s">
        <v>541</v>
      </c>
      <c r="Q31" s="11" t="s">
        <v>231</v>
      </c>
      <c r="R31" s="11" t="s">
        <v>542</v>
      </c>
      <c r="S31" s="11" t="s">
        <v>59</v>
      </c>
      <c r="T31" s="13"/>
      <c r="U31" s="11" t="s">
        <v>385</v>
      </c>
      <c r="V31" s="13" t="s">
        <v>84</v>
      </c>
      <c r="W31" s="13"/>
      <c r="X31" s="13"/>
      <c r="Y31" s="11" t="s">
        <v>84</v>
      </c>
      <c r="Z31" s="13"/>
      <c r="AA31" s="13"/>
      <c r="AB31" s="13"/>
      <c r="AC31" s="13"/>
      <c r="AD31" s="13"/>
      <c r="AE31" s="13"/>
      <c r="AF31" s="13"/>
      <c r="AG31" s="13"/>
      <c r="AH31" s="13"/>
      <c r="AI31" s="13"/>
      <c r="AJ31" s="13"/>
      <c r="AK31" s="13"/>
      <c r="AL31" s="13"/>
      <c r="AM31" s="11" t="s">
        <v>176</v>
      </c>
      <c r="AN31" s="11" t="s">
        <v>543</v>
      </c>
      <c r="AO31" s="11" t="s">
        <v>528</v>
      </c>
      <c r="AP31" s="13"/>
      <c r="AQ31" s="13"/>
      <c r="AR31" s="13"/>
      <c r="AS31" s="13"/>
      <c r="AT31" s="13"/>
      <c r="AU31" s="13"/>
      <c r="AV31" s="13"/>
      <c r="AW31" s="13"/>
      <c r="AX31" s="13"/>
      <c r="AY31" s="11" t="s">
        <v>537</v>
      </c>
      <c r="AZ31" s="13"/>
      <c r="BA31" s="11" t="s">
        <v>544</v>
      </c>
      <c r="BB31" s="11" t="s">
        <v>545</v>
      </c>
      <c r="BC31" s="13"/>
      <c r="BD31" s="13"/>
      <c r="BE31" s="11" t="s">
        <v>546</v>
      </c>
    </row>
    <row r="32" spans="1:57" ht="32" hidden="1" customHeight="1" x14ac:dyDescent="0.15">
      <c r="A32" s="15" t="s">
        <v>547</v>
      </c>
      <c r="B32" s="11" t="s">
        <v>548</v>
      </c>
      <c r="C32" s="11" t="s">
        <v>45</v>
      </c>
      <c r="D32" s="12">
        <v>1997</v>
      </c>
      <c r="E32" s="11" t="s">
        <v>548</v>
      </c>
      <c r="F32" s="11" t="s">
        <v>549</v>
      </c>
      <c r="G32" s="12">
        <v>2021</v>
      </c>
      <c r="H32" s="11" t="s">
        <v>149</v>
      </c>
      <c r="I32" s="13"/>
      <c r="J32" s="11" t="s">
        <v>100</v>
      </c>
      <c r="K32" s="11" t="s">
        <v>101</v>
      </c>
      <c r="L32" s="11" t="s">
        <v>52</v>
      </c>
      <c r="M32" s="13"/>
      <c r="N32" s="11" t="s">
        <v>550</v>
      </c>
      <c r="O32" s="11" t="s">
        <v>80</v>
      </c>
      <c r="P32" s="11" t="s">
        <v>551</v>
      </c>
      <c r="Q32" s="11" t="s">
        <v>57</v>
      </c>
      <c r="R32" s="13"/>
      <c r="S32" s="11" t="s">
        <v>59</v>
      </c>
      <c r="T32" s="13"/>
      <c r="U32" s="11" t="s">
        <v>34</v>
      </c>
      <c r="V32" s="13" t="s">
        <v>552</v>
      </c>
      <c r="W32" s="13"/>
      <c r="X32" s="13"/>
      <c r="Y32" s="13"/>
      <c r="Z32" s="13"/>
      <c r="AA32" s="13"/>
      <c r="AB32" s="13"/>
      <c r="AC32" s="13"/>
      <c r="AD32" s="13"/>
      <c r="AE32" s="13"/>
      <c r="AF32" s="13"/>
      <c r="AG32" s="13"/>
      <c r="AH32" s="13"/>
      <c r="AI32" s="13"/>
      <c r="AJ32" s="13"/>
      <c r="AK32" s="13"/>
      <c r="AL32" s="13"/>
      <c r="AM32" s="13"/>
      <c r="AN32" s="13"/>
      <c r="AO32" s="13"/>
      <c r="AP32" s="13"/>
      <c r="AQ32" s="13"/>
      <c r="AR32" s="13"/>
      <c r="AS32" s="13"/>
      <c r="AT32" s="13"/>
      <c r="AU32" s="11" t="s">
        <v>553</v>
      </c>
      <c r="AV32" s="13"/>
      <c r="AW32" s="13"/>
      <c r="AX32" s="13"/>
      <c r="AY32" s="11" t="s">
        <v>554</v>
      </c>
      <c r="AZ32" s="14" t="s">
        <v>555</v>
      </c>
      <c r="BA32" s="11" t="s">
        <v>556</v>
      </c>
      <c r="BB32" s="13"/>
      <c r="BC32" s="11" t="s">
        <v>557</v>
      </c>
      <c r="BD32" s="11" t="s">
        <v>558</v>
      </c>
      <c r="BE32" s="11" t="s">
        <v>559</v>
      </c>
    </row>
    <row r="33" spans="1:57" ht="20" hidden="1" customHeight="1" x14ac:dyDescent="0.15">
      <c r="A33" s="15" t="s">
        <v>560</v>
      </c>
      <c r="B33" s="11" t="s">
        <v>561</v>
      </c>
      <c r="C33" s="11" t="s">
        <v>45</v>
      </c>
      <c r="D33" s="12">
        <v>2003</v>
      </c>
      <c r="E33" s="11" t="s">
        <v>562</v>
      </c>
      <c r="F33" s="11" t="s">
        <v>563</v>
      </c>
      <c r="G33" s="12">
        <v>2021</v>
      </c>
      <c r="H33" s="11" t="s">
        <v>564</v>
      </c>
      <c r="I33" s="13"/>
      <c r="J33" s="11" t="s">
        <v>75</v>
      </c>
      <c r="K33" s="11" t="s">
        <v>51</v>
      </c>
      <c r="L33" s="11" t="s">
        <v>77</v>
      </c>
      <c r="M33" s="13"/>
      <c r="N33" s="11" t="s">
        <v>565</v>
      </c>
      <c r="O33" s="11" t="s">
        <v>566</v>
      </c>
      <c r="P33" s="11" t="s">
        <v>567</v>
      </c>
      <c r="Q33" s="11" t="s">
        <v>57</v>
      </c>
      <c r="R33" s="13"/>
      <c r="S33" s="11" t="s">
        <v>59</v>
      </c>
      <c r="T33" s="13"/>
      <c r="U33" s="11" t="s">
        <v>61</v>
      </c>
      <c r="V33" s="13"/>
      <c r="W33" s="13"/>
      <c r="X33" s="13"/>
      <c r="Y33" s="13"/>
      <c r="Z33" s="13"/>
      <c r="AA33" s="11" t="s">
        <v>568</v>
      </c>
      <c r="AB33" s="11" t="s">
        <v>569</v>
      </c>
      <c r="AC33" s="13"/>
      <c r="AD33" s="13"/>
      <c r="AE33" s="13"/>
      <c r="AF33" s="13"/>
      <c r="AG33" s="13"/>
      <c r="AH33" s="13"/>
      <c r="AI33" s="13"/>
      <c r="AJ33" s="13"/>
      <c r="AK33" s="13"/>
      <c r="AL33" s="13"/>
      <c r="AM33" s="13"/>
      <c r="AN33" s="13"/>
      <c r="AO33" s="13"/>
      <c r="AP33" s="13"/>
      <c r="AQ33" s="13"/>
      <c r="AR33" s="13"/>
      <c r="AS33" s="13"/>
      <c r="AT33" s="13"/>
      <c r="AU33" s="13"/>
      <c r="AV33" s="13"/>
      <c r="AW33" s="13"/>
      <c r="AX33" s="13"/>
      <c r="AY33" s="11" t="s">
        <v>570</v>
      </c>
      <c r="AZ33" s="11" t="s">
        <v>571</v>
      </c>
      <c r="BA33" s="11" t="s">
        <v>572</v>
      </c>
      <c r="BB33" s="11" t="s">
        <v>573</v>
      </c>
      <c r="BC33" s="11" t="s">
        <v>574</v>
      </c>
      <c r="BD33" s="11" t="s">
        <v>575</v>
      </c>
      <c r="BE33" s="11" t="s">
        <v>576</v>
      </c>
    </row>
    <row r="34" spans="1:57" ht="20" hidden="1" customHeight="1" x14ac:dyDescent="0.15">
      <c r="A34" s="15" t="s">
        <v>577</v>
      </c>
      <c r="B34" s="11" t="s">
        <v>578</v>
      </c>
      <c r="C34" s="11" t="s">
        <v>45</v>
      </c>
      <c r="D34" s="12">
        <v>2005</v>
      </c>
      <c r="E34" s="11" t="s">
        <v>579</v>
      </c>
      <c r="F34" s="11" t="s">
        <v>580</v>
      </c>
      <c r="G34" s="12">
        <v>2021</v>
      </c>
      <c r="H34" s="11" t="s">
        <v>149</v>
      </c>
      <c r="I34" s="13"/>
      <c r="J34" s="11" t="s">
        <v>100</v>
      </c>
      <c r="K34" s="11" t="s">
        <v>101</v>
      </c>
      <c r="L34" s="11" t="s">
        <v>52</v>
      </c>
      <c r="M34" s="13"/>
      <c r="N34" s="11" t="s">
        <v>581</v>
      </c>
      <c r="O34" s="11" t="s">
        <v>151</v>
      </c>
      <c r="P34" s="11" t="s">
        <v>582</v>
      </c>
      <c r="Q34" s="11" t="s">
        <v>170</v>
      </c>
      <c r="R34" s="11" t="s">
        <v>583</v>
      </c>
      <c r="S34" s="11" t="s">
        <v>172</v>
      </c>
      <c r="T34" s="13"/>
      <c r="U34" s="11" t="s">
        <v>233</v>
      </c>
      <c r="V34" s="13"/>
      <c r="W34" s="11" t="s">
        <v>135</v>
      </c>
      <c r="X34" s="11" t="s">
        <v>584</v>
      </c>
      <c r="Y34" s="13"/>
      <c r="Z34" s="13"/>
      <c r="AA34" s="13"/>
      <c r="AB34" s="13"/>
      <c r="AC34" s="13"/>
      <c r="AD34" s="13"/>
      <c r="AE34" s="13"/>
      <c r="AF34" s="13"/>
      <c r="AG34" s="13"/>
      <c r="AH34" s="13"/>
      <c r="AI34" s="13"/>
      <c r="AJ34" s="13"/>
      <c r="AK34" s="13"/>
      <c r="AL34" s="13"/>
      <c r="AM34" s="13"/>
      <c r="AN34" s="13"/>
      <c r="AO34" s="13"/>
      <c r="AP34" s="13"/>
      <c r="AQ34" s="13"/>
      <c r="AR34" s="13"/>
      <c r="AS34" s="13"/>
      <c r="AT34" s="13"/>
      <c r="AU34" s="13"/>
      <c r="AV34" s="13"/>
      <c r="AW34" s="13"/>
      <c r="AX34" s="13"/>
      <c r="AY34" s="11" t="s">
        <v>585</v>
      </c>
      <c r="AZ34" s="11" t="s">
        <v>586</v>
      </c>
      <c r="BA34" s="13"/>
      <c r="BB34" s="13"/>
      <c r="BC34" s="13"/>
      <c r="BD34" s="13"/>
      <c r="BE34" s="11" t="s">
        <v>587</v>
      </c>
    </row>
    <row r="35" spans="1:57" ht="20" hidden="1" customHeight="1" x14ac:dyDescent="0.15">
      <c r="A35" s="15" t="s">
        <v>588</v>
      </c>
      <c r="B35" s="11" t="s">
        <v>589</v>
      </c>
      <c r="C35" s="11" t="s">
        <v>45</v>
      </c>
      <c r="D35" s="12">
        <v>4982</v>
      </c>
      <c r="E35" s="11" t="s">
        <v>590</v>
      </c>
      <c r="F35" s="11" t="s">
        <v>580</v>
      </c>
      <c r="G35" s="12">
        <v>2022</v>
      </c>
      <c r="H35" s="11" t="s">
        <v>149</v>
      </c>
      <c r="I35" s="13"/>
      <c r="J35" s="11" t="s">
        <v>100</v>
      </c>
      <c r="K35" s="11" t="s">
        <v>101</v>
      </c>
      <c r="L35" s="11" t="s">
        <v>52</v>
      </c>
      <c r="M35" s="13"/>
      <c r="N35" s="11" t="s">
        <v>591</v>
      </c>
      <c r="O35" s="11" t="s">
        <v>151</v>
      </c>
      <c r="P35" s="11" t="s">
        <v>592</v>
      </c>
      <c r="Q35" s="11" t="s">
        <v>170</v>
      </c>
      <c r="R35" s="11" t="s">
        <v>583</v>
      </c>
      <c r="S35" s="11" t="s">
        <v>172</v>
      </c>
      <c r="T35" s="13"/>
      <c r="U35" s="11" t="s">
        <v>32</v>
      </c>
      <c r="V35" s="13"/>
      <c r="W35" s="13"/>
      <c r="X35" s="13"/>
      <c r="Y35" s="13"/>
      <c r="Z35" s="13"/>
      <c r="AA35" s="13"/>
      <c r="AB35" s="13"/>
      <c r="AC35" s="13"/>
      <c r="AD35" s="13"/>
      <c r="AE35" s="13"/>
      <c r="AF35" s="13"/>
      <c r="AG35" s="13"/>
      <c r="AH35" s="13"/>
      <c r="AI35" s="13"/>
      <c r="AJ35" s="13"/>
      <c r="AK35" s="13"/>
      <c r="AL35" s="13"/>
      <c r="AM35" s="13"/>
      <c r="AN35" s="13"/>
      <c r="AO35" s="13"/>
      <c r="AP35" s="13"/>
      <c r="AQ35" s="11" t="s">
        <v>593</v>
      </c>
      <c r="AR35" s="13"/>
      <c r="AS35" s="13"/>
      <c r="AT35" s="13"/>
      <c r="AU35" s="13"/>
      <c r="AV35" s="13"/>
      <c r="AW35" s="13"/>
      <c r="AX35" s="13"/>
      <c r="AY35" s="11" t="s">
        <v>594</v>
      </c>
      <c r="AZ35" s="11" t="s">
        <v>595</v>
      </c>
      <c r="BA35" s="11" t="s">
        <v>596</v>
      </c>
      <c r="BB35" s="11" t="s">
        <v>597</v>
      </c>
      <c r="BC35" s="13"/>
      <c r="BD35" s="11" t="s">
        <v>598</v>
      </c>
      <c r="BE35" s="11" t="s">
        <v>599</v>
      </c>
    </row>
    <row r="36" spans="1:57" ht="20" hidden="1" customHeight="1" x14ac:dyDescent="0.15">
      <c r="A36" s="15" t="s">
        <v>600</v>
      </c>
      <c r="B36" s="11" t="s">
        <v>601</v>
      </c>
      <c r="C36" s="11" t="s">
        <v>45</v>
      </c>
      <c r="D36" s="12">
        <v>434</v>
      </c>
      <c r="E36" s="11" t="s">
        <v>602</v>
      </c>
      <c r="F36" s="11" t="s">
        <v>603</v>
      </c>
      <c r="G36" s="12">
        <v>2020</v>
      </c>
      <c r="H36" s="11" t="s">
        <v>297</v>
      </c>
      <c r="I36" s="11" t="s">
        <v>604</v>
      </c>
      <c r="J36" s="11" t="s">
        <v>100</v>
      </c>
      <c r="K36" s="11" t="s">
        <v>51</v>
      </c>
      <c r="L36" s="11" t="s">
        <v>52</v>
      </c>
      <c r="M36" s="11" t="s">
        <v>605</v>
      </c>
      <c r="N36" s="11" t="s">
        <v>606</v>
      </c>
      <c r="O36" s="11" t="s">
        <v>245</v>
      </c>
      <c r="P36" s="11" t="s">
        <v>607</v>
      </c>
      <c r="Q36" s="11" t="s">
        <v>57</v>
      </c>
      <c r="R36" s="13"/>
      <c r="S36" s="11" t="s">
        <v>266</v>
      </c>
      <c r="T36" s="11" t="s">
        <v>608</v>
      </c>
      <c r="U36" s="11" t="s">
        <v>385</v>
      </c>
      <c r="V36" s="13"/>
      <c r="W36" s="13"/>
      <c r="X36" s="13"/>
      <c r="Y36" s="11" t="s">
        <v>386</v>
      </c>
      <c r="Z36" s="11" t="s">
        <v>609</v>
      </c>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1" t="s">
        <v>610</v>
      </c>
      <c r="AZ36" s="11" t="s">
        <v>611</v>
      </c>
      <c r="BA36" s="14" t="s">
        <v>612</v>
      </c>
      <c r="BB36" s="11" t="s">
        <v>613</v>
      </c>
      <c r="BC36" s="11" t="s">
        <v>614</v>
      </c>
      <c r="BD36" s="11" t="s">
        <v>615</v>
      </c>
      <c r="BE36" s="11" t="s">
        <v>616</v>
      </c>
    </row>
    <row r="37" spans="1:57" ht="32" hidden="1" customHeight="1" x14ac:dyDescent="0.15">
      <c r="A37" s="15" t="s">
        <v>617</v>
      </c>
      <c r="B37" s="11" t="s">
        <v>618</v>
      </c>
      <c r="C37" s="11" t="s">
        <v>45</v>
      </c>
      <c r="D37" s="12">
        <v>2020</v>
      </c>
      <c r="E37" s="11" t="s">
        <v>618</v>
      </c>
      <c r="F37" s="11" t="s">
        <v>619</v>
      </c>
      <c r="G37" s="12">
        <v>2021</v>
      </c>
      <c r="H37" s="11" t="s">
        <v>149</v>
      </c>
      <c r="I37" s="13"/>
      <c r="J37" s="11" t="s">
        <v>100</v>
      </c>
      <c r="K37" s="11" t="s">
        <v>101</v>
      </c>
      <c r="L37" s="11" t="s">
        <v>77</v>
      </c>
      <c r="M37" s="13"/>
      <c r="N37" s="11" t="s">
        <v>620</v>
      </c>
      <c r="O37" s="11" t="s">
        <v>151</v>
      </c>
      <c r="P37" s="11" t="s">
        <v>621</v>
      </c>
      <c r="Q37" s="11" t="s">
        <v>170</v>
      </c>
      <c r="R37" s="11" t="s">
        <v>622</v>
      </c>
      <c r="S37" s="11" t="s">
        <v>172</v>
      </c>
      <c r="T37" s="13"/>
      <c r="U37" s="11" t="s">
        <v>173</v>
      </c>
      <c r="V37" s="13"/>
      <c r="W37" s="11" t="s">
        <v>135</v>
      </c>
      <c r="X37" s="11" t="s">
        <v>623</v>
      </c>
      <c r="Y37" s="11" t="s">
        <v>320</v>
      </c>
      <c r="Z37" s="13" t="s">
        <v>624</v>
      </c>
      <c r="AA37" s="13"/>
      <c r="AB37" s="13"/>
      <c r="AC37" s="13"/>
      <c r="AD37" s="13"/>
      <c r="AE37" s="13"/>
      <c r="AF37" s="13"/>
      <c r="AG37" s="11" t="s">
        <v>174</v>
      </c>
      <c r="AH37" s="11" t="s">
        <v>625</v>
      </c>
      <c r="AI37" s="13"/>
      <c r="AJ37" s="13"/>
      <c r="AK37" s="13"/>
      <c r="AL37" s="13"/>
      <c r="AM37" s="13"/>
      <c r="AN37" s="13"/>
      <c r="AO37" s="13"/>
      <c r="AP37" s="13"/>
      <c r="AQ37" s="13"/>
      <c r="AR37" s="13"/>
      <c r="AS37" s="13"/>
      <c r="AT37" s="13"/>
      <c r="AU37" s="13"/>
      <c r="AV37" s="13"/>
      <c r="AW37" s="13"/>
      <c r="AX37" s="13"/>
      <c r="AY37" s="11" t="s">
        <v>626</v>
      </c>
      <c r="AZ37" s="11" t="s">
        <v>627</v>
      </c>
      <c r="BA37" s="11" t="s">
        <v>628</v>
      </c>
      <c r="BB37" s="11" t="s">
        <v>629</v>
      </c>
      <c r="BC37" s="13"/>
      <c r="BD37" s="13"/>
      <c r="BE37" s="11" t="s">
        <v>630</v>
      </c>
    </row>
    <row r="38" spans="1:57" ht="20" hidden="1" customHeight="1" x14ac:dyDescent="0.15">
      <c r="A38" s="15" t="s">
        <v>631</v>
      </c>
      <c r="B38" s="11" t="s">
        <v>632</v>
      </c>
      <c r="C38" s="11" t="s">
        <v>45</v>
      </c>
      <c r="D38" s="12">
        <v>443</v>
      </c>
      <c r="E38" s="11" t="s">
        <v>633</v>
      </c>
      <c r="F38" s="11" t="s">
        <v>634</v>
      </c>
      <c r="G38" s="12">
        <v>2020</v>
      </c>
      <c r="H38" s="11" t="s">
        <v>297</v>
      </c>
      <c r="I38" s="13"/>
      <c r="J38" s="11" t="s">
        <v>100</v>
      </c>
      <c r="K38" s="11" t="s">
        <v>51</v>
      </c>
      <c r="L38" s="11" t="s">
        <v>52</v>
      </c>
      <c r="M38" s="13"/>
      <c r="N38" s="11" t="s">
        <v>635</v>
      </c>
      <c r="O38" s="11" t="s">
        <v>151</v>
      </c>
      <c r="P38" s="11" t="s">
        <v>636</v>
      </c>
      <c r="Q38" s="11" t="s">
        <v>215</v>
      </c>
      <c r="R38" s="13"/>
      <c r="S38" s="11" t="s">
        <v>59</v>
      </c>
      <c r="T38" s="13"/>
      <c r="U38" s="11" t="s">
        <v>109</v>
      </c>
      <c r="V38" s="13"/>
      <c r="W38" s="13"/>
      <c r="X38" s="13"/>
      <c r="Y38" s="13"/>
      <c r="Z38" s="13"/>
      <c r="AA38" s="13"/>
      <c r="AB38" s="13"/>
      <c r="AC38" s="13"/>
      <c r="AD38" s="13"/>
      <c r="AE38" s="13"/>
      <c r="AF38" s="13"/>
      <c r="AG38" s="13"/>
      <c r="AH38" s="13"/>
      <c r="AI38" s="13"/>
      <c r="AJ38" s="13"/>
      <c r="AK38" s="13"/>
      <c r="AL38" s="13"/>
      <c r="AM38" s="11" t="s">
        <v>113</v>
      </c>
      <c r="AN38" s="11" t="s">
        <v>637</v>
      </c>
      <c r="AO38" s="13" t="s">
        <v>154</v>
      </c>
      <c r="AP38" s="13"/>
      <c r="AQ38" s="13"/>
      <c r="AR38" s="13"/>
      <c r="AS38" s="13"/>
      <c r="AT38" s="13"/>
      <c r="AU38" s="13"/>
      <c r="AV38" s="13"/>
      <c r="AW38" s="13"/>
      <c r="AX38" s="13"/>
      <c r="AY38" s="11" t="s">
        <v>638</v>
      </c>
      <c r="AZ38" s="11" t="s">
        <v>639</v>
      </c>
      <c r="BA38" s="11" t="s">
        <v>640</v>
      </c>
      <c r="BB38" s="13"/>
      <c r="BC38" s="13"/>
      <c r="BD38" s="11" t="s">
        <v>641</v>
      </c>
      <c r="BE38" s="11" t="s">
        <v>642</v>
      </c>
    </row>
    <row r="39" spans="1:57" ht="44" hidden="1" customHeight="1" x14ac:dyDescent="0.15">
      <c r="A39" s="15" t="s">
        <v>643</v>
      </c>
      <c r="B39" s="11" t="s">
        <v>644</v>
      </c>
      <c r="C39" s="11" t="s">
        <v>45</v>
      </c>
      <c r="D39" s="12">
        <v>4990</v>
      </c>
      <c r="E39" s="11" t="s">
        <v>645</v>
      </c>
      <c r="F39" s="11" t="s">
        <v>634</v>
      </c>
      <c r="G39" s="12">
        <v>2022</v>
      </c>
      <c r="H39" s="11" t="s">
        <v>149</v>
      </c>
      <c r="I39" s="13"/>
      <c r="J39" s="11" t="s">
        <v>100</v>
      </c>
      <c r="K39" s="11" t="s">
        <v>101</v>
      </c>
      <c r="L39" s="11" t="s">
        <v>52</v>
      </c>
      <c r="M39" s="13"/>
      <c r="N39" s="11" t="s">
        <v>646</v>
      </c>
      <c r="O39" s="11" t="s">
        <v>245</v>
      </c>
      <c r="P39" s="13"/>
      <c r="Q39" s="11" t="s">
        <v>57</v>
      </c>
      <c r="R39" s="13"/>
      <c r="S39" s="11" t="s">
        <v>647</v>
      </c>
      <c r="T39" s="11" t="s">
        <v>648</v>
      </c>
      <c r="U39" s="11" t="s">
        <v>61</v>
      </c>
      <c r="V39" s="11" t="s">
        <v>649</v>
      </c>
      <c r="W39" s="13"/>
      <c r="X39" s="13"/>
      <c r="Y39" s="13"/>
      <c r="Z39" s="13"/>
      <c r="AA39" s="11" t="s">
        <v>650</v>
      </c>
      <c r="AB39" s="11" t="s">
        <v>651</v>
      </c>
      <c r="AC39" s="13"/>
      <c r="AD39" s="13"/>
      <c r="AE39" s="13"/>
      <c r="AF39" s="13"/>
      <c r="AG39" s="13"/>
      <c r="AH39" s="13"/>
      <c r="AI39" s="13"/>
      <c r="AJ39" s="13"/>
      <c r="AK39" s="13"/>
      <c r="AL39" s="13"/>
      <c r="AM39" s="13"/>
      <c r="AN39" s="13"/>
      <c r="AO39" s="13"/>
      <c r="AP39" s="13"/>
      <c r="AQ39" s="13"/>
      <c r="AR39" s="13"/>
      <c r="AS39" s="13"/>
      <c r="AT39" s="13"/>
      <c r="AU39" s="13"/>
      <c r="AV39" s="13"/>
      <c r="AW39" s="13"/>
      <c r="AX39" s="13"/>
      <c r="AY39" s="11" t="s">
        <v>652</v>
      </c>
      <c r="AZ39" s="11" t="s">
        <v>653</v>
      </c>
      <c r="BA39" s="11" t="s">
        <v>654</v>
      </c>
      <c r="BB39" s="11" t="s">
        <v>655</v>
      </c>
      <c r="BC39" s="13"/>
      <c r="BD39" s="11" t="s">
        <v>656</v>
      </c>
      <c r="BE39" s="11" t="s">
        <v>657</v>
      </c>
    </row>
    <row r="40" spans="1:57" ht="32" hidden="1" customHeight="1" x14ac:dyDescent="0.15">
      <c r="A40" s="15" t="s">
        <v>658</v>
      </c>
      <c r="B40" s="11" t="s">
        <v>659</v>
      </c>
      <c r="C40" s="11" t="s">
        <v>45</v>
      </c>
      <c r="D40" s="12">
        <v>445</v>
      </c>
      <c r="E40" s="11" t="s">
        <v>660</v>
      </c>
      <c r="F40" s="11" t="s">
        <v>661</v>
      </c>
      <c r="G40" s="12">
        <v>2020</v>
      </c>
      <c r="H40" s="11" t="s">
        <v>662</v>
      </c>
      <c r="I40" s="11" t="s">
        <v>663</v>
      </c>
      <c r="J40" s="11" t="s">
        <v>485</v>
      </c>
      <c r="K40" s="11" t="s">
        <v>101</v>
      </c>
      <c r="L40" s="11" t="s">
        <v>77</v>
      </c>
      <c r="M40" s="13"/>
      <c r="N40" s="11" t="s">
        <v>664</v>
      </c>
      <c r="O40" s="11" t="s">
        <v>245</v>
      </c>
      <c r="P40" s="11" t="s">
        <v>665</v>
      </c>
      <c r="Q40" s="11" t="s">
        <v>57</v>
      </c>
      <c r="R40" s="13"/>
      <c r="S40" s="11" t="s">
        <v>59</v>
      </c>
      <c r="T40" s="13"/>
      <c r="U40" s="11" t="s">
        <v>34</v>
      </c>
      <c r="V40" s="13" t="s">
        <v>666</v>
      </c>
      <c r="W40" s="13"/>
      <c r="X40" s="13"/>
      <c r="Y40" s="13"/>
      <c r="Z40" s="13"/>
      <c r="AA40" s="13"/>
      <c r="AB40" s="13"/>
      <c r="AC40" s="13"/>
      <c r="AD40" s="13"/>
      <c r="AE40" s="13"/>
      <c r="AF40" s="13"/>
      <c r="AG40" s="13"/>
      <c r="AH40" s="13"/>
      <c r="AI40" s="13"/>
      <c r="AJ40" s="13"/>
      <c r="AK40" s="13"/>
      <c r="AL40" s="13"/>
      <c r="AM40" s="13"/>
      <c r="AN40" s="13"/>
      <c r="AO40" s="13"/>
      <c r="AP40" s="13"/>
      <c r="AQ40" s="13"/>
      <c r="AR40" s="13"/>
      <c r="AS40" s="13"/>
      <c r="AT40" s="13"/>
      <c r="AU40" s="11" t="s">
        <v>553</v>
      </c>
      <c r="AV40" s="11" t="s">
        <v>667</v>
      </c>
      <c r="AW40" s="13"/>
      <c r="AX40" s="13"/>
      <c r="AY40" s="11" t="s">
        <v>668</v>
      </c>
      <c r="AZ40" s="11" t="s">
        <v>669</v>
      </c>
      <c r="BA40" s="11" t="s">
        <v>670</v>
      </c>
      <c r="BB40" s="11" t="s">
        <v>671</v>
      </c>
      <c r="BC40" s="13"/>
      <c r="BD40" s="13"/>
      <c r="BE40" s="11" t="s">
        <v>672</v>
      </c>
    </row>
    <row r="41" spans="1:57" ht="51" hidden="1" customHeight="1" x14ac:dyDescent="0.15">
      <c r="A41" s="15" t="s">
        <v>673</v>
      </c>
      <c r="B41" s="11" t="s">
        <v>674</v>
      </c>
      <c r="C41" s="11" t="s">
        <v>45</v>
      </c>
      <c r="D41" s="12">
        <v>2032</v>
      </c>
      <c r="E41" s="11" t="s">
        <v>674</v>
      </c>
      <c r="F41" s="11" t="s">
        <v>675</v>
      </c>
      <c r="G41" s="12">
        <v>2021</v>
      </c>
      <c r="H41" s="11" t="s">
        <v>149</v>
      </c>
      <c r="I41" s="13"/>
      <c r="J41" s="11" t="s">
        <v>100</v>
      </c>
      <c r="K41" s="11" t="s">
        <v>101</v>
      </c>
      <c r="L41" s="11" t="s">
        <v>52</v>
      </c>
      <c r="M41" s="13"/>
      <c r="N41" s="11" t="s">
        <v>676</v>
      </c>
      <c r="O41" s="11" t="s">
        <v>151</v>
      </c>
      <c r="P41" s="13"/>
      <c r="Q41" s="11" t="s">
        <v>677</v>
      </c>
      <c r="R41" s="11" t="s">
        <v>678</v>
      </c>
      <c r="S41" s="11" t="s">
        <v>59</v>
      </c>
      <c r="T41" s="13"/>
      <c r="U41" s="11" t="s">
        <v>679</v>
      </c>
      <c r="V41" s="13"/>
      <c r="W41" s="13"/>
      <c r="X41" s="13"/>
      <c r="Y41" s="13"/>
      <c r="Z41" s="13"/>
      <c r="AA41" s="13"/>
      <c r="AB41" s="13"/>
      <c r="AC41" s="13"/>
      <c r="AD41" s="13"/>
      <c r="AE41" s="11" t="s">
        <v>285</v>
      </c>
      <c r="AF41" s="11" t="s">
        <v>680</v>
      </c>
      <c r="AG41" s="13"/>
      <c r="AH41" s="13"/>
      <c r="AI41" s="13"/>
      <c r="AJ41" s="13"/>
      <c r="AK41" s="13"/>
      <c r="AL41" s="13"/>
      <c r="AM41" s="13"/>
      <c r="AN41" s="13"/>
      <c r="AO41" s="13"/>
      <c r="AP41" s="13"/>
      <c r="AQ41" s="13"/>
      <c r="AR41" s="13"/>
      <c r="AS41" s="13"/>
      <c r="AT41" s="13"/>
      <c r="AU41" s="13"/>
      <c r="AV41" s="13"/>
      <c r="AW41" s="13"/>
      <c r="AX41" s="13"/>
      <c r="AY41" s="11" t="s">
        <v>681</v>
      </c>
      <c r="AZ41" s="11" t="s">
        <v>682</v>
      </c>
      <c r="BA41" s="14" t="s">
        <v>683</v>
      </c>
      <c r="BB41" s="13"/>
      <c r="BC41" s="11" t="s">
        <v>684</v>
      </c>
      <c r="BD41" s="11" t="s">
        <v>685</v>
      </c>
      <c r="BE41" s="11" t="s">
        <v>686</v>
      </c>
    </row>
    <row r="42" spans="1:57" ht="20" hidden="1" customHeight="1" x14ac:dyDescent="0.15">
      <c r="A42" s="15" t="s">
        <v>687</v>
      </c>
      <c r="B42" s="11" t="s">
        <v>688</v>
      </c>
      <c r="C42" s="11" t="s">
        <v>45</v>
      </c>
      <c r="D42" s="12">
        <v>2077</v>
      </c>
      <c r="E42" s="11" t="s">
        <v>688</v>
      </c>
      <c r="F42" s="11" t="s">
        <v>689</v>
      </c>
      <c r="G42" s="12">
        <v>2021</v>
      </c>
      <c r="H42" s="11" t="s">
        <v>262</v>
      </c>
      <c r="I42" s="11" t="s">
        <v>690</v>
      </c>
      <c r="J42" s="11" t="s">
        <v>263</v>
      </c>
      <c r="K42" s="11" t="s">
        <v>101</v>
      </c>
      <c r="L42" s="11" t="s">
        <v>52</v>
      </c>
      <c r="M42" s="13"/>
      <c r="N42" s="11" t="s">
        <v>691</v>
      </c>
      <c r="O42" s="11" t="s">
        <v>245</v>
      </c>
      <c r="P42" s="13"/>
      <c r="Q42" s="11" t="s">
        <v>105</v>
      </c>
      <c r="R42" s="11" t="s">
        <v>692</v>
      </c>
      <c r="S42" s="11" t="s">
        <v>59</v>
      </c>
      <c r="T42" s="13"/>
      <c r="U42" s="11" t="s">
        <v>61</v>
      </c>
      <c r="V42" s="13"/>
      <c r="W42" s="13"/>
      <c r="X42" s="13"/>
      <c r="Y42" s="13"/>
      <c r="Z42" s="13"/>
      <c r="AA42" s="11" t="s">
        <v>568</v>
      </c>
      <c r="AB42" s="11" t="s">
        <v>693</v>
      </c>
      <c r="AC42" s="13"/>
      <c r="AD42" s="13"/>
      <c r="AE42" s="13"/>
      <c r="AF42" s="13"/>
      <c r="AG42" s="13"/>
      <c r="AH42" s="13"/>
      <c r="AI42" s="13"/>
      <c r="AJ42" s="13"/>
      <c r="AK42" s="13"/>
      <c r="AL42" s="13"/>
      <c r="AM42" s="13"/>
      <c r="AN42" s="13"/>
      <c r="AO42" s="13"/>
      <c r="AP42" s="13"/>
      <c r="AQ42" s="13"/>
      <c r="AR42" s="13"/>
      <c r="AS42" s="13"/>
      <c r="AT42" s="13"/>
      <c r="AU42" s="13"/>
      <c r="AV42" s="13"/>
      <c r="AW42" s="13"/>
      <c r="AX42" s="13"/>
      <c r="AY42" s="20" t="s">
        <v>694</v>
      </c>
      <c r="AZ42" s="11" t="s">
        <v>695</v>
      </c>
      <c r="BA42" s="11" t="s">
        <v>696</v>
      </c>
      <c r="BB42" s="11" t="s">
        <v>697</v>
      </c>
      <c r="BC42" s="11" t="s">
        <v>698</v>
      </c>
      <c r="BD42" s="11" t="s">
        <v>699</v>
      </c>
      <c r="BE42" s="13"/>
    </row>
    <row r="43" spans="1:57" ht="20" hidden="1" customHeight="1" x14ac:dyDescent="0.15">
      <c r="A43" s="15" t="s">
        <v>700</v>
      </c>
      <c r="B43" s="11" t="s">
        <v>701</v>
      </c>
      <c r="C43" s="11" t="s">
        <v>45</v>
      </c>
      <c r="D43" s="12">
        <v>464</v>
      </c>
      <c r="E43" s="11" t="s">
        <v>702</v>
      </c>
      <c r="F43" s="11" t="s">
        <v>703</v>
      </c>
      <c r="G43" s="12">
        <v>2020</v>
      </c>
      <c r="H43" s="11" t="s">
        <v>149</v>
      </c>
      <c r="I43" s="13"/>
      <c r="J43" s="11" t="s">
        <v>100</v>
      </c>
      <c r="K43" s="11" t="s">
        <v>101</v>
      </c>
      <c r="L43" s="11" t="s">
        <v>52</v>
      </c>
      <c r="M43" s="13"/>
      <c r="N43" s="11" t="s">
        <v>704</v>
      </c>
      <c r="O43" s="11" t="s">
        <v>705</v>
      </c>
      <c r="P43" s="11" t="s">
        <v>706</v>
      </c>
      <c r="Q43" s="11" t="s">
        <v>707</v>
      </c>
      <c r="R43" s="11" t="s">
        <v>708</v>
      </c>
      <c r="S43" s="11" t="s">
        <v>59</v>
      </c>
      <c r="T43" s="13"/>
      <c r="U43" s="11" t="s">
        <v>233</v>
      </c>
      <c r="V43" s="13"/>
      <c r="W43" s="11" t="s">
        <v>135</v>
      </c>
      <c r="X43" s="11" t="s">
        <v>709</v>
      </c>
      <c r="Y43" s="13"/>
      <c r="Z43" s="13"/>
      <c r="AA43" s="13"/>
      <c r="AB43" s="13"/>
      <c r="AC43" s="13"/>
      <c r="AD43" s="13"/>
      <c r="AE43" s="13"/>
      <c r="AF43" s="13"/>
      <c r="AG43" s="13"/>
      <c r="AH43" s="13"/>
      <c r="AI43" s="13"/>
      <c r="AJ43" s="13"/>
      <c r="AK43" s="13"/>
      <c r="AL43" s="13"/>
      <c r="AM43" s="13"/>
      <c r="AN43" s="13"/>
      <c r="AO43" s="13"/>
      <c r="AP43" s="13"/>
      <c r="AQ43" s="13"/>
      <c r="AR43" s="13"/>
      <c r="AS43" s="13"/>
      <c r="AT43" s="13"/>
      <c r="AU43" s="13"/>
      <c r="AV43" s="13"/>
      <c r="AW43" s="13"/>
      <c r="AX43" s="13"/>
      <c r="AY43" s="20" t="s">
        <v>710</v>
      </c>
      <c r="AZ43" s="11" t="s">
        <v>711</v>
      </c>
      <c r="BA43" s="11" t="s">
        <v>712</v>
      </c>
      <c r="BB43" s="13"/>
      <c r="BC43" s="11" t="s">
        <v>713</v>
      </c>
      <c r="BD43" s="11" t="s">
        <v>714</v>
      </c>
      <c r="BE43" s="11" t="s">
        <v>715</v>
      </c>
    </row>
    <row r="44" spans="1:57" ht="20" hidden="1" customHeight="1" x14ac:dyDescent="0.15">
      <c r="A44" s="15" t="s">
        <v>716</v>
      </c>
      <c r="B44" s="11" t="s">
        <v>717</v>
      </c>
      <c r="C44" s="11" t="s">
        <v>45</v>
      </c>
      <c r="D44" s="12">
        <v>5000</v>
      </c>
      <c r="E44" s="11" t="s">
        <v>717</v>
      </c>
      <c r="F44" s="11" t="s">
        <v>718</v>
      </c>
      <c r="G44" s="12">
        <v>2022</v>
      </c>
      <c r="H44" s="11" t="s">
        <v>149</v>
      </c>
      <c r="I44" s="13"/>
      <c r="J44" s="11" t="s">
        <v>100</v>
      </c>
      <c r="K44" s="11" t="s">
        <v>101</v>
      </c>
      <c r="L44" s="11" t="s">
        <v>52</v>
      </c>
      <c r="M44" s="13"/>
      <c r="N44" s="11" t="s">
        <v>719</v>
      </c>
      <c r="O44" s="11" t="s">
        <v>499</v>
      </c>
      <c r="P44" s="11" t="s">
        <v>720</v>
      </c>
      <c r="Q44" s="11" t="s">
        <v>215</v>
      </c>
      <c r="R44" s="11" t="s">
        <v>721</v>
      </c>
      <c r="S44" s="11" t="s">
        <v>81</v>
      </c>
      <c r="T44" s="11" t="s">
        <v>722</v>
      </c>
      <c r="U44" s="11" t="s">
        <v>109</v>
      </c>
      <c r="V44" s="13" t="s">
        <v>526</v>
      </c>
      <c r="W44" s="13"/>
      <c r="X44" s="13"/>
      <c r="Y44" s="13"/>
      <c r="Z44" s="13"/>
      <c r="AA44" s="13"/>
      <c r="AB44" s="13"/>
      <c r="AC44" s="13"/>
      <c r="AD44" s="13"/>
      <c r="AE44" s="13"/>
      <c r="AF44" s="13"/>
      <c r="AG44" s="13"/>
      <c r="AH44" s="13"/>
      <c r="AI44" s="13"/>
      <c r="AJ44" s="13"/>
      <c r="AK44" s="13"/>
      <c r="AL44" s="13"/>
      <c r="AM44" s="11" t="s">
        <v>113</v>
      </c>
      <c r="AN44" s="13"/>
      <c r="AO44" s="11" t="s">
        <v>723</v>
      </c>
      <c r="AP44" s="13"/>
      <c r="AQ44" s="13"/>
      <c r="AR44" s="13"/>
      <c r="AS44" s="13"/>
      <c r="AT44" s="13"/>
      <c r="AU44" s="13"/>
      <c r="AV44" s="13"/>
      <c r="AW44" s="13"/>
      <c r="AX44" s="13"/>
      <c r="AY44" s="11" t="s">
        <v>724</v>
      </c>
      <c r="AZ44" s="14" t="s">
        <v>725</v>
      </c>
      <c r="BA44" s="14" t="s">
        <v>726</v>
      </c>
      <c r="BB44" s="13"/>
      <c r="BC44" s="13"/>
      <c r="BD44" s="11" t="s">
        <v>727</v>
      </c>
      <c r="BE44" s="11" t="s">
        <v>728</v>
      </c>
    </row>
    <row r="45" spans="1:57" ht="32" hidden="1" customHeight="1" x14ac:dyDescent="0.15">
      <c r="A45" s="15" t="s">
        <v>729</v>
      </c>
      <c r="B45" s="11" t="s">
        <v>730</v>
      </c>
      <c r="C45" s="11" t="s">
        <v>45</v>
      </c>
      <c r="D45" s="12">
        <v>42</v>
      </c>
      <c r="E45" s="11" t="s">
        <v>731</v>
      </c>
      <c r="F45" s="11" t="s">
        <v>732</v>
      </c>
      <c r="G45" s="12">
        <v>2022</v>
      </c>
      <c r="H45" s="11" t="s">
        <v>149</v>
      </c>
      <c r="I45" s="13"/>
      <c r="J45" s="11" t="s">
        <v>100</v>
      </c>
      <c r="K45" s="11" t="s">
        <v>101</v>
      </c>
      <c r="L45" s="11" t="s">
        <v>52</v>
      </c>
      <c r="M45" s="11" t="s">
        <v>733</v>
      </c>
      <c r="N45" s="11" t="s">
        <v>734</v>
      </c>
      <c r="O45" s="11" t="s">
        <v>245</v>
      </c>
      <c r="P45" s="11" t="s">
        <v>735</v>
      </c>
      <c r="Q45" s="11" t="s">
        <v>57</v>
      </c>
      <c r="R45" s="13"/>
      <c r="S45" s="11" t="s">
        <v>266</v>
      </c>
      <c r="T45" s="11" t="s">
        <v>736</v>
      </c>
      <c r="U45" s="11" t="s">
        <v>61</v>
      </c>
      <c r="V45" s="13"/>
      <c r="W45" s="13"/>
      <c r="X45" s="13"/>
      <c r="Y45" s="13"/>
      <c r="Z45" s="13"/>
      <c r="AA45" s="11" t="s">
        <v>234</v>
      </c>
      <c r="AB45" s="11" t="s">
        <v>737</v>
      </c>
      <c r="AC45" s="13"/>
      <c r="AD45" s="13"/>
      <c r="AE45" s="13"/>
      <c r="AF45" s="13"/>
      <c r="AG45" s="13"/>
      <c r="AH45" s="13"/>
      <c r="AI45" s="13"/>
      <c r="AJ45" s="13"/>
      <c r="AK45" s="13"/>
      <c r="AL45" s="13"/>
      <c r="AM45" s="13"/>
      <c r="AN45" s="13"/>
      <c r="AO45" s="13"/>
      <c r="AP45" s="13"/>
      <c r="AQ45" s="13"/>
      <c r="AR45" s="13"/>
      <c r="AS45" s="13"/>
      <c r="AT45" s="13"/>
      <c r="AU45" s="13"/>
      <c r="AV45" s="13"/>
      <c r="AW45" s="13"/>
      <c r="AX45" s="13"/>
      <c r="AY45" s="11" t="s">
        <v>738</v>
      </c>
      <c r="AZ45" s="11" t="s">
        <v>739</v>
      </c>
      <c r="BA45" s="11" t="s">
        <v>740</v>
      </c>
      <c r="BB45" s="11" t="s">
        <v>741</v>
      </c>
      <c r="BC45" s="13"/>
      <c r="BD45" s="13"/>
      <c r="BE45" s="11" t="s">
        <v>742</v>
      </c>
    </row>
    <row r="46" spans="1:57" ht="44" customHeight="1" x14ac:dyDescent="0.15">
      <c r="A46" s="15" t="s">
        <v>743</v>
      </c>
      <c r="B46" s="11" t="s">
        <v>744</v>
      </c>
      <c r="C46" s="11" t="s">
        <v>45</v>
      </c>
      <c r="D46" s="12">
        <v>489</v>
      </c>
      <c r="E46" s="11" t="s">
        <v>745</v>
      </c>
      <c r="F46" s="11" t="s">
        <v>746</v>
      </c>
      <c r="G46" s="12">
        <v>2020</v>
      </c>
      <c r="H46" s="11" t="s">
        <v>262</v>
      </c>
      <c r="I46" s="13"/>
      <c r="J46" s="11" t="s">
        <v>263</v>
      </c>
      <c r="K46" s="11" t="s">
        <v>101</v>
      </c>
      <c r="L46" s="11" t="s">
        <v>52</v>
      </c>
      <c r="M46" s="13"/>
      <c r="N46" s="11" t="s">
        <v>747</v>
      </c>
      <c r="O46" s="11" t="s">
        <v>748</v>
      </c>
      <c r="P46" s="11" t="s">
        <v>749</v>
      </c>
      <c r="Q46" s="11" t="s">
        <v>170</v>
      </c>
      <c r="R46" s="11" t="s">
        <v>750</v>
      </c>
      <c r="S46" s="11" t="s">
        <v>172</v>
      </c>
      <c r="T46" s="13"/>
      <c r="U46" s="11" t="s">
        <v>217</v>
      </c>
      <c r="V46" s="13"/>
      <c r="W46" s="13"/>
      <c r="X46" s="13"/>
      <c r="Y46" s="13"/>
      <c r="Z46" s="13"/>
      <c r="AA46" s="13"/>
      <c r="AB46" s="13"/>
      <c r="AC46" s="13"/>
      <c r="AD46" s="13"/>
      <c r="AE46" s="13"/>
      <c r="AF46" s="13"/>
      <c r="AG46" s="13"/>
      <c r="AH46" s="13"/>
      <c r="AI46" s="13"/>
      <c r="AJ46" s="13"/>
      <c r="AK46" s="13"/>
      <c r="AL46" s="13"/>
      <c r="AM46" s="13"/>
      <c r="AN46" s="13"/>
      <c r="AO46" s="13"/>
      <c r="AP46" s="13"/>
      <c r="AQ46" s="13"/>
      <c r="AR46" s="13"/>
      <c r="AS46" s="11" t="s">
        <v>178</v>
      </c>
      <c r="AT46" s="13"/>
      <c r="AU46" s="13"/>
      <c r="AV46" s="13"/>
      <c r="AW46" s="13"/>
      <c r="AX46" s="13"/>
      <c r="AY46" s="11" t="s">
        <v>751</v>
      </c>
      <c r="AZ46" s="11" t="s">
        <v>752</v>
      </c>
      <c r="BA46" s="13"/>
      <c r="BB46" s="11" t="s">
        <v>753</v>
      </c>
      <c r="BC46" s="13"/>
      <c r="BD46" s="13"/>
      <c r="BE46" s="11" t="s">
        <v>754</v>
      </c>
    </row>
    <row r="47" spans="1:57" ht="20" hidden="1" customHeight="1" x14ac:dyDescent="0.15">
      <c r="A47" s="15" t="s">
        <v>755</v>
      </c>
      <c r="B47" s="11" t="s">
        <v>756</v>
      </c>
      <c r="C47" s="11" t="s">
        <v>45</v>
      </c>
      <c r="D47" s="12">
        <v>2149</v>
      </c>
      <c r="E47" s="11" t="s">
        <v>756</v>
      </c>
      <c r="F47" s="11" t="s">
        <v>757</v>
      </c>
      <c r="G47" s="12">
        <v>2021</v>
      </c>
      <c r="H47" s="11" t="s">
        <v>758</v>
      </c>
      <c r="I47" s="13"/>
      <c r="J47" s="11" t="s">
        <v>100</v>
      </c>
      <c r="K47" s="11" t="s">
        <v>51</v>
      </c>
      <c r="L47" s="11" t="s">
        <v>52</v>
      </c>
      <c r="M47" s="11" t="s">
        <v>759</v>
      </c>
      <c r="N47" s="11" t="s">
        <v>760</v>
      </c>
      <c r="O47" s="11" t="s">
        <v>80</v>
      </c>
      <c r="P47" s="11" t="s">
        <v>761</v>
      </c>
      <c r="Q47" s="11" t="s">
        <v>57</v>
      </c>
      <c r="R47" s="13"/>
      <c r="S47" s="11" t="s">
        <v>266</v>
      </c>
      <c r="T47" s="11" t="s">
        <v>762</v>
      </c>
      <c r="U47" s="11" t="s">
        <v>34</v>
      </c>
      <c r="V47" s="13"/>
      <c r="W47" s="13"/>
      <c r="X47" s="13"/>
      <c r="Y47" s="11" t="s">
        <v>84</v>
      </c>
      <c r="Z47" s="13"/>
      <c r="AA47" s="13"/>
      <c r="AB47" s="13"/>
      <c r="AC47" s="13"/>
      <c r="AD47" s="13"/>
      <c r="AE47" s="13"/>
      <c r="AF47" s="13"/>
      <c r="AG47" s="13"/>
      <c r="AH47" s="13"/>
      <c r="AI47" s="13"/>
      <c r="AJ47" s="13"/>
      <c r="AK47" s="13"/>
      <c r="AL47" s="13"/>
      <c r="AM47" s="13"/>
      <c r="AN47" s="13"/>
      <c r="AO47" s="13"/>
      <c r="AP47" s="13"/>
      <c r="AQ47" s="13"/>
      <c r="AR47" s="13"/>
      <c r="AS47" s="13"/>
      <c r="AT47" s="13"/>
      <c r="AU47" s="11" t="s">
        <v>138</v>
      </c>
      <c r="AV47" s="11" t="s">
        <v>763</v>
      </c>
      <c r="AW47" s="13"/>
      <c r="AX47" s="13"/>
      <c r="AY47" s="11" t="s">
        <v>764</v>
      </c>
      <c r="AZ47" s="11" t="s">
        <v>765</v>
      </c>
      <c r="BA47" s="14" t="s">
        <v>766</v>
      </c>
      <c r="BB47" s="11" t="s">
        <v>767</v>
      </c>
      <c r="BC47" s="13"/>
      <c r="BD47" s="13"/>
      <c r="BE47" s="11" t="s">
        <v>768</v>
      </c>
    </row>
    <row r="48" spans="1:57" ht="20" customHeight="1" x14ac:dyDescent="0.15">
      <c r="A48" s="15" t="s">
        <v>769</v>
      </c>
      <c r="B48" s="11" t="s">
        <v>770</v>
      </c>
      <c r="C48" s="11" t="s">
        <v>45</v>
      </c>
      <c r="D48" s="12">
        <v>49</v>
      </c>
      <c r="E48" s="11" t="s">
        <v>771</v>
      </c>
      <c r="F48" s="11" t="s">
        <v>772</v>
      </c>
      <c r="G48" s="12">
        <v>2022</v>
      </c>
      <c r="H48" s="11" t="s">
        <v>773</v>
      </c>
      <c r="I48" s="13"/>
      <c r="J48" s="11" t="s">
        <v>774</v>
      </c>
      <c r="K48" s="13" t="s">
        <v>775</v>
      </c>
      <c r="L48" s="11" t="s">
        <v>52</v>
      </c>
      <c r="M48" s="13"/>
      <c r="N48" s="11" t="s">
        <v>776</v>
      </c>
      <c r="O48" s="11" t="s">
        <v>80</v>
      </c>
      <c r="P48" s="11" t="s">
        <v>777</v>
      </c>
      <c r="Q48" s="11" t="s">
        <v>170</v>
      </c>
      <c r="R48" s="11" t="s">
        <v>778</v>
      </c>
      <c r="S48" s="11" t="s">
        <v>172</v>
      </c>
      <c r="T48" s="13"/>
      <c r="U48" s="11" t="s">
        <v>217</v>
      </c>
      <c r="V48" s="13"/>
      <c r="W48" s="13"/>
      <c r="X48" s="13"/>
      <c r="Y48" s="13"/>
      <c r="Z48" s="13"/>
      <c r="AA48" s="13"/>
      <c r="AB48" s="13"/>
      <c r="AC48" s="13"/>
      <c r="AD48" s="13"/>
      <c r="AE48" s="13"/>
      <c r="AF48" s="13"/>
      <c r="AG48" s="13"/>
      <c r="AH48" s="13"/>
      <c r="AI48" s="13"/>
      <c r="AJ48" s="13"/>
      <c r="AK48" s="13"/>
      <c r="AL48" s="13"/>
      <c r="AM48" s="13"/>
      <c r="AN48" s="13"/>
      <c r="AO48" s="13"/>
      <c r="AP48" s="13"/>
      <c r="AQ48" s="13"/>
      <c r="AR48" s="13"/>
      <c r="AS48" s="11" t="s">
        <v>779</v>
      </c>
      <c r="AT48" s="11" t="s">
        <v>780</v>
      </c>
      <c r="AU48" s="13"/>
      <c r="AV48" s="13"/>
      <c r="AW48" s="13"/>
      <c r="AX48" s="13"/>
      <c r="AY48" s="20" t="s">
        <v>781</v>
      </c>
      <c r="AZ48" s="11" t="s">
        <v>782</v>
      </c>
      <c r="BA48" s="14" t="s">
        <v>783</v>
      </c>
      <c r="BB48" s="14" t="s">
        <v>784</v>
      </c>
      <c r="BC48" s="11" t="s">
        <v>785</v>
      </c>
      <c r="BD48" s="11" t="s">
        <v>786</v>
      </c>
      <c r="BE48" s="11" t="s">
        <v>787</v>
      </c>
    </row>
    <row r="49" spans="1:57" ht="20" customHeight="1" x14ac:dyDescent="0.15">
      <c r="A49" s="15" t="s">
        <v>788</v>
      </c>
      <c r="B49" s="11" t="s">
        <v>789</v>
      </c>
      <c r="C49" s="11" t="s">
        <v>45</v>
      </c>
      <c r="D49" s="12">
        <v>2168</v>
      </c>
      <c r="E49" s="11" t="s">
        <v>789</v>
      </c>
      <c r="F49" s="11" t="s">
        <v>790</v>
      </c>
      <c r="G49" s="12">
        <v>2021</v>
      </c>
      <c r="H49" s="11" t="s">
        <v>149</v>
      </c>
      <c r="I49" s="13"/>
      <c r="J49" s="11" t="s">
        <v>100</v>
      </c>
      <c r="K49" s="11" t="s">
        <v>101</v>
      </c>
      <c r="L49" s="11" t="s">
        <v>52</v>
      </c>
      <c r="M49" s="13"/>
      <c r="N49" s="11" t="s">
        <v>791</v>
      </c>
      <c r="O49" s="11" t="s">
        <v>103</v>
      </c>
      <c r="P49" s="11" t="s">
        <v>792</v>
      </c>
      <c r="Q49" s="11" t="s">
        <v>215</v>
      </c>
      <c r="R49" s="13"/>
      <c r="S49" s="11" t="s">
        <v>81</v>
      </c>
      <c r="T49" s="11" t="s">
        <v>793</v>
      </c>
      <c r="U49" s="11" t="s">
        <v>217</v>
      </c>
      <c r="V49" s="13"/>
      <c r="W49" s="13"/>
      <c r="X49" s="13"/>
      <c r="Y49" s="13"/>
      <c r="Z49" s="13"/>
      <c r="AA49" s="13"/>
      <c r="AB49" s="13"/>
      <c r="AC49" s="13"/>
      <c r="AD49" s="13"/>
      <c r="AE49" s="13"/>
      <c r="AF49" s="13"/>
      <c r="AG49" s="13"/>
      <c r="AH49" s="13"/>
      <c r="AI49" s="11" t="s">
        <v>794</v>
      </c>
      <c r="AJ49" s="11" t="s">
        <v>795</v>
      </c>
      <c r="AK49" s="13"/>
      <c r="AL49" s="13"/>
      <c r="AM49" s="13"/>
      <c r="AN49" s="13"/>
      <c r="AO49" s="13"/>
      <c r="AP49" s="13"/>
      <c r="AQ49" s="13"/>
      <c r="AR49" s="13"/>
      <c r="AS49" s="13"/>
      <c r="AT49" s="13"/>
      <c r="AU49" s="13"/>
      <c r="AV49" s="13"/>
      <c r="AW49" s="13"/>
      <c r="AX49" s="13"/>
      <c r="AY49" s="11" t="s">
        <v>796</v>
      </c>
      <c r="AZ49" s="11" t="s">
        <v>797</v>
      </c>
      <c r="BA49" s="11" t="s">
        <v>798</v>
      </c>
      <c r="BB49" s="13"/>
      <c r="BC49" s="11" t="s">
        <v>799</v>
      </c>
      <c r="BD49" s="11" t="s">
        <v>800</v>
      </c>
      <c r="BE49" s="11" t="s">
        <v>801</v>
      </c>
    </row>
    <row r="50" spans="1:57" ht="44" hidden="1" customHeight="1" x14ac:dyDescent="0.15">
      <c r="A50" s="15" t="s">
        <v>802</v>
      </c>
      <c r="B50" s="11" t="s">
        <v>803</v>
      </c>
      <c r="C50" s="11" t="s">
        <v>45</v>
      </c>
      <c r="D50" s="12">
        <v>501</v>
      </c>
      <c r="E50" s="11" t="s">
        <v>803</v>
      </c>
      <c r="F50" s="11" t="s">
        <v>804</v>
      </c>
      <c r="G50" s="12">
        <v>2020</v>
      </c>
      <c r="H50" s="11" t="s">
        <v>149</v>
      </c>
      <c r="I50" s="13"/>
      <c r="J50" s="11" t="s">
        <v>100</v>
      </c>
      <c r="K50" s="11" t="s">
        <v>101</v>
      </c>
      <c r="L50" s="11" t="s">
        <v>77</v>
      </c>
      <c r="M50" s="13"/>
      <c r="N50" s="11" t="s">
        <v>805</v>
      </c>
      <c r="O50" s="11" t="s">
        <v>566</v>
      </c>
      <c r="P50" s="13"/>
      <c r="Q50" s="11" t="s">
        <v>57</v>
      </c>
      <c r="R50" s="13"/>
      <c r="S50" s="11" t="s">
        <v>59</v>
      </c>
      <c r="T50" s="13"/>
      <c r="U50" s="11" t="s">
        <v>233</v>
      </c>
      <c r="V50" s="13"/>
      <c r="W50" s="11" t="s">
        <v>135</v>
      </c>
      <c r="X50" s="11" t="s">
        <v>806</v>
      </c>
      <c r="Y50" s="13"/>
      <c r="Z50" s="13"/>
      <c r="AA50" s="11" t="s">
        <v>490</v>
      </c>
      <c r="AB50" s="13"/>
      <c r="AC50" s="13"/>
      <c r="AD50" s="13"/>
      <c r="AE50" s="13"/>
      <c r="AF50" s="13"/>
      <c r="AG50" s="13"/>
      <c r="AH50" s="13"/>
      <c r="AI50" s="13"/>
      <c r="AJ50" s="13"/>
      <c r="AK50" s="13"/>
      <c r="AL50" s="13"/>
      <c r="AM50" s="13"/>
      <c r="AN50" s="13"/>
      <c r="AO50" s="13"/>
      <c r="AP50" s="13"/>
      <c r="AQ50" s="13"/>
      <c r="AR50" s="13"/>
      <c r="AS50" s="13"/>
      <c r="AT50" s="13"/>
      <c r="AU50" s="13"/>
      <c r="AV50" s="13"/>
      <c r="AW50" s="13"/>
      <c r="AX50" s="13"/>
      <c r="AY50" s="20" t="s">
        <v>807</v>
      </c>
      <c r="AZ50" s="11" t="s">
        <v>808</v>
      </c>
      <c r="BA50" s="11" t="s">
        <v>809</v>
      </c>
      <c r="BB50" s="13"/>
      <c r="BC50" s="11" t="s">
        <v>810</v>
      </c>
      <c r="BD50" s="13"/>
      <c r="BE50" s="11" t="s">
        <v>811</v>
      </c>
    </row>
    <row r="51" spans="1:57" ht="44" hidden="1" customHeight="1" x14ac:dyDescent="0.15">
      <c r="A51" s="15" t="s">
        <v>812</v>
      </c>
      <c r="B51" s="11" t="s">
        <v>813</v>
      </c>
      <c r="C51" s="11" t="s">
        <v>45</v>
      </c>
      <c r="D51" s="12">
        <v>5010</v>
      </c>
      <c r="E51" s="11" t="s">
        <v>814</v>
      </c>
      <c r="F51" s="11" t="s">
        <v>815</v>
      </c>
      <c r="G51" s="12">
        <v>2022</v>
      </c>
      <c r="H51" s="11" t="s">
        <v>98</v>
      </c>
      <c r="I51" s="13"/>
      <c r="J51" s="11" t="s">
        <v>100</v>
      </c>
      <c r="K51" s="11" t="s">
        <v>101</v>
      </c>
      <c r="L51" s="11" t="s">
        <v>77</v>
      </c>
      <c r="M51" s="13"/>
      <c r="N51" s="11" t="s">
        <v>816</v>
      </c>
      <c r="O51" s="11" t="s">
        <v>817</v>
      </c>
      <c r="P51" s="11" t="s">
        <v>818</v>
      </c>
      <c r="Q51" s="11" t="s">
        <v>57</v>
      </c>
      <c r="R51" s="13"/>
      <c r="S51" s="11" t="s">
        <v>59</v>
      </c>
      <c r="T51" s="13"/>
      <c r="U51" s="11" t="s">
        <v>679</v>
      </c>
      <c r="V51" s="13" t="s">
        <v>819</v>
      </c>
      <c r="W51" s="13"/>
      <c r="X51" s="13"/>
      <c r="Y51" s="13"/>
      <c r="Z51" s="13"/>
      <c r="AA51" s="13"/>
      <c r="AB51" s="13"/>
      <c r="AC51" s="13"/>
      <c r="AD51" s="13"/>
      <c r="AE51" s="11" t="s">
        <v>820</v>
      </c>
      <c r="AF51" s="11" t="s">
        <v>821</v>
      </c>
      <c r="AG51" s="13"/>
      <c r="AH51" s="13"/>
      <c r="AI51" s="13"/>
      <c r="AJ51" s="13"/>
      <c r="AK51" s="13"/>
      <c r="AL51" s="13"/>
      <c r="AM51" s="13"/>
      <c r="AN51" s="13"/>
      <c r="AO51" s="13"/>
      <c r="AP51" s="13"/>
      <c r="AQ51" s="13"/>
      <c r="AR51" s="13"/>
      <c r="AS51" s="13"/>
      <c r="AT51" s="13"/>
      <c r="AU51" s="13"/>
      <c r="AV51" s="13"/>
      <c r="AW51" s="13"/>
      <c r="AX51" s="13"/>
      <c r="AY51" s="11" t="s">
        <v>822</v>
      </c>
      <c r="AZ51" s="11" t="s">
        <v>823</v>
      </c>
      <c r="BA51" s="11" t="s">
        <v>824</v>
      </c>
      <c r="BB51" s="11" t="s">
        <v>825</v>
      </c>
      <c r="BC51" s="13"/>
      <c r="BD51" s="11" t="s">
        <v>826</v>
      </c>
      <c r="BE51" s="11" t="s">
        <v>827</v>
      </c>
    </row>
    <row r="52" spans="1:57" ht="20" hidden="1" customHeight="1" x14ac:dyDescent="0.15">
      <c r="A52" s="15" t="s">
        <v>828</v>
      </c>
      <c r="B52" s="11" t="s">
        <v>829</v>
      </c>
      <c r="C52" s="11" t="s">
        <v>45</v>
      </c>
      <c r="D52" s="12">
        <v>2218</v>
      </c>
      <c r="E52" s="11" t="s">
        <v>829</v>
      </c>
      <c r="F52" s="11" t="s">
        <v>830</v>
      </c>
      <c r="G52" s="12">
        <v>2021</v>
      </c>
      <c r="H52" s="11" t="s">
        <v>98</v>
      </c>
      <c r="I52" s="13"/>
      <c r="J52" s="11" t="s">
        <v>100</v>
      </c>
      <c r="K52" s="11" t="s">
        <v>101</v>
      </c>
      <c r="L52" s="11" t="s">
        <v>52</v>
      </c>
      <c r="M52" s="13"/>
      <c r="N52" s="11" t="s">
        <v>831</v>
      </c>
      <c r="O52" s="11" t="s">
        <v>832</v>
      </c>
      <c r="P52" s="13"/>
      <c r="Q52" s="11" t="s">
        <v>57</v>
      </c>
      <c r="R52" s="13"/>
      <c r="S52" s="11" t="s">
        <v>59</v>
      </c>
      <c r="T52" s="13"/>
      <c r="U52" s="11" t="s">
        <v>679</v>
      </c>
      <c r="V52" s="13"/>
      <c r="W52" s="13"/>
      <c r="X52" s="13"/>
      <c r="Y52" s="13"/>
      <c r="Z52" s="13"/>
      <c r="AA52" s="13"/>
      <c r="AB52" s="13"/>
      <c r="AC52" s="13"/>
      <c r="AD52" s="13"/>
      <c r="AE52" s="11" t="s">
        <v>820</v>
      </c>
      <c r="AF52" s="11" t="s">
        <v>833</v>
      </c>
      <c r="AG52" s="13"/>
      <c r="AH52" s="13"/>
      <c r="AI52" s="13"/>
      <c r="AJ52" s="13"/>
      <c r="AK52" s="13"/>
      <c r="AL52" s="13"/>
      <c r="AM52" s="13"/>
      <c r="AN52" s="13"/>
      <c r="AO52" s="13"/>
      <c r="AP52" s="13"/>
      <c r="AQ52" s="13"/>
      <c r="AR52" s="13"/>
      <c r="AS52" s="13"/>
      <c r="AT52" s="13"/>
      <c r="AU52" s="13"/>
      <c r="AV52" s="13"/>
      <c r="AW52" s="13"/>
      <c r="AX52" s="13"/>
      <c r="AY52" s="11" t="s">
        <v>834</v>
      </c>
      <c r="AZ52" s="11" t="s">
        <v>835</v>
      </c>
      <c r="BA52" s="13"/>
      <c r="BB52" s="13"/>
      <c r="BC52" s="13"/>
      <c r="BD52" s="13"/>
      <c r="BE52" s="11" t="s">
        <v>836</v>
      </c>
    </row>
    <row r="53" spans="1:57" ht="20" hidden="1" customHeight="1" x14ac:dyDescent="0.15">
      <c r="A53" s="15" t="s">
        <v>837</v>
      </c>
      <c r="B53" s="11" t="s">
        <v>838</v>
      </c>
      <c r="C53" s="11" t="s">
        <v>45</v>
      </c>
      <c r="D53" s="12">
        <v>2230</v>
      </c>
      <c r="E53" s="11" t="s">
        <v>838</v>
      </c>
      <c r="F53" s="11" t="s">
        <v>839</v>
      </c>
      <c r="G53" s="12">
        <v>2021</v>
      </c>
      <c r="H53" s="11" t="s">
        <v>840</v>
      </c>
      <c r="I53" s="11" t="s">
        <v>841</v>
      </c>
      <c r="J53" s="11" t="s">
        <v>842</v>
      </c>
      <c r="K53" s="11" t="s">
        <v>51</v>
      </c>
      <c r="L53" s="13" t="s">
        <v>77</v>
      </c>
      <c r="M53" s="13"/>
      <c r="N53" s="11" t="s">
        <v>843</v>
      </c>
      <c r="O53" s="11" t="s">
        <v>80</v>
      </c>
      <c r="P53" s="11" t="s">
        <v>844</v>
      </c>
      <c r="Q53" s="11" t="s">
        <v>57</v>
      </c>
      <c r="R53" s="13"/>
      <c r="S53" s="11" t="s">
        <v>266</v>
      </c>
      <c r="T53" s="11" t="s">
        <v>845</v>
      </c>
      <c r="U53" s="11" t="s">
        <v>34</v>
      </c>
      <c r="V53" s="13"/>
      <c r="W53" s="13"/>
      <c r="X53" s="13"/>
      <c r="Y53" s="13"/>
      <c r="Z53" s="13"/>
      <c r="AA53" s="13"/>
      <c r="AB53" s="13"/>
      <c r="AC53" s="13"/>
      <c r="AD53" s="13"/>
      <c r="AE53" s="13"/>
      <c r="AF53" s="13"/>
      <c r="AG53" s="13"/>
      <c r="AH53" s="13"/>
      <c r="AI53" s="13"/>
      <c r="AJ53" s="13"/>
      <c r="AK53" s="13"/>
      <c r="AL53" s="13"/>
      <c r="AM53" s="13"/>
      <c r="AN53" s="13"/>
      <c r="AO53" s="13"/>
      <c r="AP53" s="13"/>
      <c r="AQ53" s="13"/>
      <c r="AR53" s="13"/>
      <c r="AS53" s="13"/>
      <c r="AT53" s="13"/>
      <c r="AU53" s="11" t="s">
        <v>553</v>
      </c>
      <c r="AV53" s="11" t="s">
        <v>846</v>
      </c>
      <c r="AW53" s="13"/>
      <c r="AX53" s="13"/>
      <c r="AY53" s="11" t="s">
        <v>847</v>
      </c>
      <c r="AZ53" s="11" t="s">
        <v>848</v>
      </c>
      <c r="BA53" s="11" t="s">
        <v>849</v>
      </c>
      <c r="BB53" s="14" t="s">
        <v>850</v>
      </c>
      <c r="BC53" s="13"/>
      <c r="BD53" s="11" t="s">
        <v>851</v>
      </c>
      <c r="BE53" s="11" t="s">
        <v>852</v>
      </c>
    </row>
    <row r="54" spans="1:57" ht="32" hidden="1" customHeight="1" x14ac:dyDescent="0.15">
      <c r="A54" s="15" t="s">
        <v>853</v>
      </c>
      <c r="B54" s="11" t="s">
        <v>854</v>
      </c>
      <c r="C54" s="11" t="s">
        <v>45</v>
      </c>
      <c r="D54" s="12">
        <v>2258</v>
      </c>
      <c r="E54" s="11" t="s">
        <v>854</v>
      </c>
      <c r="F54" s="11" t="s">
        <v>855</v>
      </c>
      <c r="G54" s="12">
        <v>2021</v>
      </c>
      <c r="H54" s="11" t="s">
        <v>149</v>
      </c>
      <c r="I54" s="13"/>
      <c r="J54" s="11" t="s">
        <v>100</v>
      </c>
      <c r="K54" s="11" t="s">
        <v>101</v>
      </c>
      <c r="L54" s="11" t="s">
        <v>77</v>
      </c>
      <c r="M54" s="13"/>
      <c r="N54" s="11" t="s">
        <v>856</v>
      </c>
      <c r="O54" s="11" t="s">
        <v>151</v>
      </c>
      <c r="P54" s="11" t="s">
        <v>857</v>
      </c>
      <c r="Q54" s="11" t="s">
        <v>215</v>
      </c>
      <c r="R54" s="11" t="s">
        <v>858</v>
      </c>
      <c r="S54" s="11" t="s">
        <v>59</v>
      </c>
      <c r="T54" s="13"/>
      <c r="U54" s="11" t="s">
        <v>109</v>
      </c>
      <c r="V54" s="13"/>
      <c r="W54" s="13"/>
      <c r="X54" s="13"/>
      <c r="Y54" s="13"/>
      <c r="Z54" s="13"/>
      <c r="AA54" s="13"/>
      <c r="AB54" s="13"/>
      <c r="AC54" s="13"/>
      <c r="AD54" s="13"/>
      <c r="AE54" s="13"/>
      <c r="AF54" s="13"/>
      <c r="AG54" s="13"/>
      <c r="AH54" s="13"/>
      <c r="AI54" s="13"/>
      <c r="AJ54" s="13"/>
      <c r="AK54" s="13"/>
      <c r="AL54" s="13"/>
      <c r="AM54" s="11" t="s">
        <v>113</v>
      </c>
      <c r="AN54" s="13"/>
      <c r="AO54" s="11" t="s">
        <v>859</v>
      </c>
      <c r="AP54" s="11" t="s">
        <v>860</v>
      </c>
      <c r="AQ54" s="13"/>
      <c r="AR54" s="13"/>
      <c r="AS54" s="13"/>
      <c r="AT54" s="13"/>
      <c r="AU54" s="13"/>
      <c r="AV54" s="13"/>
      <c r="AW54" s="13"/>
      <c r="AX54" s="13"/>
      <c r="AY54" s="20" t="s">
        <v>861</v>
      </c>
      <c r="AZ54" s="11" t="s">
        <v>862</v>
      </c>
      <c r="BA54" s="11" t="s">
        <v>863</v>
      </c>
      <c r="BB54" s="11" t="s">
        <v>864</v>
      </c>
      <c r="BC54" s="11" t="s">
        <v>865</v>
      </c>
      <c r="BD54" s="11" t="s">
        <v>866</v>
      </c>
      <c r="BE54" s="11" t="s">
        <v>867</v>
      </c>
    </row>
    <row r="55" spans="1:57" ht="20" hidden="1" customHeight="1" x14ac:dyDescent="0.15">
      <c r="A55" s="15" t="s">
        <v>868</v>
      </c>
      <c r="B55" s="11" t="s">
        <v>869</v>
      </c>
      <c r="C55" s="11" t="s">
        <v>45</v>
      </c>
      <c r="D55" s="12">
        <v>2276</v>
      </c>
      <c r="E55" s="11" t="s">
        <v>870</v>
      </c>
      <c r="F55" s="11" t="s">
        <v>871</v>
      </c>
      <c r="G55" s="12">
        <v>2021</v>
      </c>
      <c r="H55" s="11" t="s">
        <v>149</v>
      </c>
      <c r="I55" s="13"/>
      <c r="J55" s="11" t="s">
        <v>100</v>
      </c>
      <c r="K55" s="11" t="s">
        <v>101</v>
      </c>
      <c r="L55" s="11" t="s">
        <v>77</v>
      </c>
      <c r="M55" s="13"/>
      <c r="N55" s="11" t="s">
        <v>872</v>
      </c>
      <c r="O55" s="11" t="s">
        <v>151</v>
      </c>
      <c r="P55" s="11" t="s">
        <v>873</v>
      </c>
      <c r="Q55" s="11" t="s">
        <v>215</v>
      </c>
      <c r="R55" s="13"/>
      <c r="S55" s="11" t="s">
        <v>59</v>
      </c>
      <c r="T55" s="13"/>
      <c r="U55" s="11" t="s">
        <v>109</v>
      </c>
      <c r="V55" s="13"/>
      <c r="W55" s="13"/>
      <c r="X55" s="13"/>
      <c r="Y55" s="13"/>
      <c r="Z55" s="13"/>
      <c r="AA55" s="13"/>
      <c r="AB55" s="13"/>
      <c r="AC55" s="13"/>
      <c r="AD55" s="13"/>
      <c r="AE55" s="13"/>
      <c r="AF55" s="13"/>
      <c r="AG55" s="13"/>
      <c r="AH55" s="13"/>
      <c r="AI55" s="13"/>
      <c r="AJ55" s="13"/>
      <c r="AK55" s="13"/>
      <c r="AL55" s="13"/>
      <c r="AM55" s="11" t="s">
        <v>113</v>
      </c>
      <c r="AN55" s="13"/>
      <c r="AO55" s="13" t="s">
        <v>154</v>
      </c>
      <c r="AP55" s="13"/>
      <c r="AQ55" s="13"/>
      <c r="AR55" s="13"/>
      <c r="AS55" s="13"/>
      <c r="AT55" s="13"/>
      <c r="AU55" s="13"/>
      <c r="AV55" s="13"/>
      <c r="AW55" s="13"/>
      <c r="AX55" s="13"/>
      <c r="AY55" s="11" t="s">
        <v>874</v>
      </c>
      <c r="AZ55" s="11" t="s">
        <v>875</v>
      </c>
      <c r="BA55" s="11" t="s">
        <v>876</v>
      </c>
      <c r="BB55" s="14" t="s">
        <v>877</v>
      </c>
      <c r="BC55" s="13"/>
      <c r="BD55" s="11" t="s">
        <v>878</v>
      </c>
      <c r="BE55" s="13"/>
    </row>
    <row r="56" spans="1:57" ht="20" hidden="1" customHeight="1" x14ac:dyDescent="0.15">
      <c r="A56" s="15" t="s">
        <v>879</v>
      </c>
      <c r="B56" s="11" t="s">
        <v>880</v>
      </c>
      <c r="C56" s="11" t="s">
        <v>45</v>
      </c>
      <c r="D56" s="12">
        <v>5022</v>
      </c>
      <c r="E56" s="11" t="s">
        <v>881</v>
      </c>
      <c r="F56" s="11" t="s">
        <v>882</v>
      </c>
      <c r="G56" s="12">
        <v>2022</v>
      </c>
      <c r="H56" s="11" t="s">
        <v>149</v>
      </c>
      <c r="I56" s="13"/>
      <c r="J56" s="11" t="s">
        <v>100</v>
      </c>
      <c r="K56" s="11" t="s">
        <v>101</v>
      </c>
      <c r="L56" s="11" t="s">
        <v>77</v>
      </c>
      <c r="M56" s="13"/>
      <c r="N56" s="11" t="s">
        <v>883</v>
      </c>
      <c r="O56" s="11" t="s">
        <v>151</v>
      </c>
      <c r="P56" s="11" t="s">
        <v>884</v>
      </c>
      <c r="Q56" s="11" t="s">
        <v>215</v>
      </c>
      <c r="R56" s="13"/>
      <c r="S56" s="11" t="s">
        <v>885</v>
      </c>
      <c r="T56" s="11" t="s">
        <v>885</v>
      </c>
      <c r="U56" s="11" t="s">
        <v>32</v>
      </c>
      <c r="V56" s="13"/>
      <c r="W56" s="13"/>
      <c r="X56" s="13"/>
      <c r="Y56" s="13"/>
      <c r="Z56" s="13"/>
      <c r="AA56" s="13"/>
      <c r="AB56" s="13"/>
      <c r="AC56" s="13"/>
      <c r="AD56" s="13"/>
      <c r="AE56" s="13"/>
      <c r="AF56" s="13"/>
      <c r="AG56" s="13"/>
      <c r="AH56" s="13"/>
      <c r="AI56" s="13"/>
      <c r="AJ56" s="13"/>
      <c r="AK56" s="13"/>
      <c r="AL56" s="13"/>
      <c r="AM56" s="13"/>
      <c r="AN56" s="13"/>
      <c r="AO56" s="13"/>
      <c r="AP56" s="13"/>
      <c r="AQ56" s="11" t="s">
        <v>886</v>
      </c>
      <c r="AR56" s="11" t="s">
        <v>887</v>
      </c>
      <c r="AS56" s="13"/>
      <c r="AT56" s="13"/>
      <c r="AU56" s="13"/>
      <c r="AV56" s="13"/>
      <c r="AW56" s="13"/>
      <c r="AX56" s="13"/>
      <c r="AY56" s="11" t="s">
        <v>888</v>
      </c>
      <c r="AZ56" s="11" t="s">
        <v>889</v>
      </c>
      <c r="BA56" s="11" t="s">
        <v>890</v>
      </c>
      <c r="BB56" s="11" t="s">
        <v>891</v>
      </c>
      <c r="BC56" s="11" t="s">
        <v>892</v>
      </c>
      <c r="BD56" s="11" t="s">
        <v>893</v>
      </c>
      <c r="BE56" s="13"/>
    </row>
    <row r="57" spans="1:57" ht="20" hidden="1" customHeight="1" x14ac:dyDescent="0.15">
      <c r="A57" s="15" t="s">
        <v>894</v>
      </c>
      <c r="B57" s="11" t="s">
        <v>895</v>
      </c>
      <c r="C57" s="11" t="s">
        <v>45</v>
      </c>
      <c r="D57" s="12">
        <v>537</v>
      </c>
      <c r="E57" s="11" t="s">
        <v>895</v>
      </c>
      <c r="F57" s="11" t="s">
        <v>896</v>
      </c>
      <c r="G57" s="12">
        <v>2020</v>
      </c>
      <c r="H57" s="11" t="s">
        <v>149</v>
      </c>
      <c r="I57" s="11" t="s">
        <v>897</v>
      </c>
      <c r="J57" s="11" t="s">
        <v>100</v>
      </c>
      <c r="K57" s="11" t="s">
        <v>101</v>
      </c>
      <c r="L57" s="11" t="s">
        <v>52</v>
      </c>
      <c r="M57" s="11" t="s">
        <v>898</v>
      </c>
      <c r="N57" s="11" t="s">
        <v>899</v>
      </c>
      <c r="O57" s="11" t="s">
        <v>151</v>
      </c>
      <c r="P57" s="11" t="s">
        <v>900</v>
      </c>
      <c r="Q57" s="11" t="s">
        <v>215</v>
      </c>
      <c r="R57" s="13"/>
      <c r="S57" s="11" t="s">
        <v>81</v>
      </c>
      <c r="T57" s="11" t="s">
        <v>901</v>
      </c>
      <c r="U57" s="11" t="s">
        <v>679</v>
      </c>
      <c r="V57" s="13"/>
      <c r="W57" s="13"/>
      <c r="X57" s="13"/>
      <c r="Y57" s="13"/>
      <c r="Z57" s="13"/>
      <c r="AA57" s="13"/>
      <c r="AB57" s="13"/>
      <c r="AC57" s="13"/>
      <c r="AD57" s="13"/>
      <c r="AE57" s="11" t="s">
        <v>111</v>
      </c>
      <c r="AF57" s="11" t="s">
        <v>899</v>
      </c>
      <c r="AG57" s="13"/>
      <c r="AH57" s="13"/>
      <c r="AI57" s="13"/>
      <c r="AJ57" s="13"/>
      <c r="AK57" s="13"/>
      <c r="AL57" s="13"/>
      <c r="AM57" s="13"/>
      <c r="AN57" s="13"/>
      <c r="AO57" s="13"/>
      <c r="AP57" s="13"/>
      <c r="AQ57" s="13"/>
      <c r="AR57" s="13"/>
      <c r="AS57" s="13"/>
      <c r="AT57" s="13"/>
      <c r="AU57" s="13"/>
      <c r="AV57" s="13"/>
      <c r="AW57" s="13"/>
      <c r="AX57" s="13"/>
      <c r="AY57" s="11" t="s">
        <v>902</v>
      </c>
      <c r="AZ57" s="11" t="s">
        <v>903</v>
      </c>
      <c r="BA57" s="11" t="s">
        <v>904</v>
      </c>
      <c r="BB57" s="11" t="s">
        <v>905</v>
      </c>
      <c r="BC57" s="11" t="s">
        <v>906</v>
      </c>
      <c r="BD57" s="11" t="s">
        <v>907</v>
      </c>
      <c r="BE57" s="11" t="s">
        <v>908</v>
      </c>
    </row>
    <row r="58" spans="1:57" ht="20" hidden="1" customHeight="1" x14ac:dyDescent="0.15">
      <c r="A58" s="15" t="s">
        <v>909</v>
      </c>
      <c r="B58" s="11" t="s">
        <v>910</v>
      </c>
      <c r="C58" s="11" t="s">
        <v>45</v>
      </c>
      <c r="D58" s="12">
        <v>2283</v>
      </c>
      <c r="E58" s="11" t="s">
        <v>911</v>
      </c>
      <c r="F58" s="11" t="s">
        <v>912</v>
      </c>
      <c r="G58" s="12">
        <v>2021</v>
      </c>
      <c r="H58" s="11" t="s">
        <v>128</v>
      </c>
      <c r="I58" s="13"/>
      <c r="J58" s="11" t="s">
        <v>75</v>
      </c>
      <c r="K58" s="11" t="s">
        <v>76</v>
      </c>
      <c r="L58" s="11" t="s">
        <v>77</v>
      </c>
      <c r="M58" s="13"/>
      <c r="N58" s="11" t="s">
        <v>913</v>
      </c>
      <c r="O58" s="11" t="s">
        <v>151</v>
      </c>
      <c r="P58" s="11" t="s">
        <v>914</v>
      </c>
      <c r="Q58" s="11" t="s">
        <v>57</v>
      </c>
      <c r="R58" s="13"/>
      <c r="S58" s="11" t="s">
        <v>59</v>
      </c>
      <c r="T58" s="13"/>
      <c r="U58" s="11" t="s">
        <v>61</v>
      </c>
      <c r="V58" s="13"/>
      <c r="W58" s="13"/>
      <c r="X58" s="13"/>
      <c r="Y58" s="13"/>
      <c r="Z58" s="13"/>
      <c r="AA58" s="11" t="s">
        <v>62</v>
      </c>
      <c r="AB58" s="11" t="s">
        <v>915</v>
      </c>
      <c r="AC58" s="13"/>
      <c r="AD58" s="13"/>
      <c r="AE58" s="13"/>
      <c r="AF58" s="13"/>
      <c r="AG58" s="13"/>
      <c r="AH58" s="13"/>
      <c r="AI58" s="13"/>
      <c r="AJ58" s="13"/>
      <c r="AK58" s="13"/>
      <c r="AL58" s="13"/>
      <c r="AM58" s="13"/>
      <c r="AN58" s="13"/>
      <c r="AO58" s="13"/>
      <c r="AP58" s="13"/>
      <c r="AQ58" s="13"/>
      <c r="AR58" s="13"/>
      <c r="AS58" s="13"/>
      <c r="AT58" s="13"/>
      <c r="AU58" s="13"/>
      <c r="AV58" s="13"/>
      <c r="AW58" s="13"/>
      <c r="AX58" s="13"/>
      <c r="AY58" s="20" t="s">
        <v>911</v>
      </c>
      <c r="AZ58" s="11" t="s">
        <v>916</v>
      </c>
      <c r="BA58" s="13"/>
      <c r="BB58" s="11" t="s">
        <v>917</v>
      </c>
      <c r="BC58" s="11" t="s">
        <v>918</v>
      </c>
      <c r="BD58" s="11" t="s">
        <v>919</v>
      </c>
      <c r="BE58" s="11" t="s">
        <v>920</v>
      </c>
    </row>
    <row r="59" spans="1:57" ht="20" customHeight="1" x14ac:dyDescent="0.15">
      <c r="A59" s="15" t="s">
        <v>921</v>
      </c>
      <c r="B59" s="11" t="s">
        <v>922</v>
      </c>
      <c r="C59" s="11" t="s">
        <v>45</v>
      </c>
      <c r="D59" s="12">
        <v>544</v>
      </c>
      <c r="E59" s="11" t="s">
        <v>923</v>
      </c>
      <c r="F59" s="11" t="s">
        <v>924</v>
      </c>
      <c r="G59" s="12">
        <v>2020</v>
      </c>
      <c r="H59" s="11" t="s">
        <v>149</v>
      </c>
      <c r="I59" s="13"/>
      <c r="J59" s="11" t="s">
        <v>100</v>
      </c>
      <c r="K59" s="11" t="s">
        <v>101</v>
      </c>
      <c r="L59" s="11" t="s">
        <v>77</v>
      </c>
      <c r="M59" s="13"/>
      <c r="N59" s="11" t="s">
        <v>925</v>
      </c>
      <c r="O59" s="11" t="s">
        <v>245</v>
      </c>
      <c r="P59" s="13"/>
      <c r="Q59" s="11" t="s">
        <v>170</v>
      </c>
      <c r="R59" s="11" t="s">
        <v>926</v>
      </c>
      <c r="S59" s="11" t="s">
        <v>172</v>
      </c>
      <c r="T59" s="13"/>
      <c r="U59" s="11" t="s">
        <v>217</v>
      </c>
      <c r="V59" s="13"/>
      <c r="W59" s="13"/>
      <c r="X59" s="13"/>
      <c r="Y59" s="13"/>
      <c r="Z59" s="13"/>
      <c r="AA59" s="11" t="s">
        <v>62</v>
      </c>
      <c r="AB59" s="11" t="s">
        <v>927</v>
      </c>
      <c r="AC59" s="13"/>
      <c r="AD59" s="13"/>
      <c r="AE59" s="13"/>
      <c r="AF59" s="13"/>
      <c r="AG59" s="13"/>
      <c r="AH59" s="13"/>
      <c r="AI59" s="13"/>
      <c r="AJ59" s="13"/>
      <c r="AK59" s="13"/>
      <c r="AL59" s="13"/>
      <c r="AM59" s="13"/>
      <c r="AN59" s="13"/>
      <c r="AO59" s="13"/>
      <c r="AP59" s="13"/>
      <c r="AQ59" s="13"/>
      <c r="AR59" s="13"/>
      <c r="AS59" s="11" t="s">
        <v>199</v>
      </c>
      <c r="AT59" s="11" t="s">
        <v>928</v>
      </c>
      <c r="AU59" s="13"/>
      <c r="AV59" s="13"/>
      <c r="AW59" s="13"/>
      <c r="AX59" s="13"/>
      <c r="AY59" s="11" t="s">
        <v>929</v>
      </c>
      <c r="AZ59" s="11" t="s">
        <v>930</v>
      </c>
      <c r="BA59" s="11" t="s">
        <v>931</v>
      </c>
      <c r="BB59" s="13"/>
      <c r="BC59" s="11" t="s">
        <v>932</v>
      </c>
      <c r="BD59" s="13"/>
      <c r="BE59" s="13"/>
    </row>
    <row r="60" spans="1:57" ht="32" hidden="1" customHeight="1" x14ac:dyDescent="0.15">
      <c r="A60" s="11" t="s">
        <v>933</v>
      </c>
      <c r="B60" s="11" t="s">
        <v>934</v>
      </c>
      <c r="C60" s="11" t="s">
        <v>45</v>
      </c>
      <c r="D60" s="12">
        <v>2307</v>
      </c>
      <c r="E60" s="11" t="s">
        <v>934</v>
      </c>
      <c r="F60" s="11" t="s">
        <v>935</v>
      </c>
      <c r="G60" s="12">
        <v>2021</v>
      </c>
      <c r="H60" s="11" t="s">
        <v>936</v>
      </c>
      <c r="I60" s="11" t="s">
        <v>937</v>
      </c>
      <c r="J60" s="11" t="s">
        <v>176</v>
      </c>
      <c r="K60" s="11" t="s">
        <v>938</v>
      </c>
      <c r="L60" s="11" t="s">
        <v>52</v>
      </c>
      <c r="M60" s="11" t="s">
        <v>939</v>
      </c>
      <c r="N60" s="11" t="s">
        <v>940</v>
      </c>
      <c r="O60" s="11" t="s">
        <v>151</v>
      </c>
      <c r="P60" s="11" t="s">
        <v>941</v>
      </c>
      <c r="Q60" s="11" t="s">
        <v>942</v>
      </c>
      <c r="R60" s="11" t="s">
        <v>943</v>
      </c>
      <c r="S60" s="11" t="s">
        <v>59</v>
      </c>
      <c r="T60" s="13"/>
      <c r="U60" s="11" t="s">
        <v>34</v>
      </c>
      <c r="V60" s="13"/>
      <c r="W60" s="13"/>
      <c r="X60" s="13"/>
      <c r="Y60" s="13"/>
      <c r="Z60" s="13"/>
      <c r="AA60" s="13"/>
      <c r="AB60" s="13"/>
      <c r="AC60" s="13"/>
      <c r="AD60" s="13"/>
      <c r="AE60" s="13"/>
      <c r="AF60" s="13"/>
      <c r="AG60" s="13"/>
      <c r="AH60" s="13"/>
      <c r="AI60" s="13"/>
      <c r="AJ60" s="13"/>
      <c r="AK60" s="13"/>
      <c r="AL60" s="13"/>
      <c r="AM60" s="13"/>
      <c r="AN60" s="13"/>
      <c r="AO60" s="13"/>
      <c r="AP60" s="13"/>
      <c r="AQ60" s="13"/>
      <c r="AR60" s="13"/>
      <c r="AS60" s="13"/>
      <c r="AT60" s="13"/>
      <c r="AU60" s="11" t="s">
        <v>553</v>
      </c>
      <c r="AV60" s="11" t="s">
        <v>944</v>
      </c>
      <c r="AW60" s="13"/>
      <c r="AX60" s="13"/>
      <c r="AY60" s="11" t="s">
        <v>945</v>
      </c>
      <c r="AZ60" s="11" t="s">
        <v>946</v>
      </c>
      <c r="BA60" s="11" t="s">
        <v>947</v>
      </c>
      <c r="BB60" s="11" t="s">
        <v>948</v>
      </c>
      <c r="BC60" s="11" t="s">
        <v>949</v>
      </c>
      <c r="BD60" s="11" t="s">
        <v>950</v>
      </c>
      <c r="BE60" s="11" t="s">
        <v>951</v>
      </c>
    </row>
    <row r="61" spans="1:57" ht="20" hidden="1" customHeight="1" x14ac:dyDescent="0.15">
      <c r="A61" s="15" t="s">
        <v>952</v>
      </c>
      <c r="B61" s="11" t="s">
        <v>953</v>
      </c>
      <c r="C61" s="11" t="s">
        <v>45</v>
      </c>
      <c r="D61" s="12">
        <v>2322</v>
      </c>
      <c r="E61" s="11" t="s">
        <v>953</v>
      </c>
      <c r="F61" s="11" t="s">
        <v>954</v>
      </c>
      <c r="G61" s="12">
        <v>2021</v>
      </c>
      <c r="H61" s="11" t="s">
        <v>262</v>
      </c>
      <c r="I61" s="13"/>
      <c r="J61" s="11" t="s">
        <v>263</v>
      </c>
      <c r="K61" s="11" t="s">
        <v>101</v>
      </c>
      <c r="L61" s="11" t="s">
        <v>52</v>
      </c>
      <c r="M61" s="11" t="s">
        <v>955</v>
      </c>
      <c r="N61" s="11" t="s">
        <v>956</v>
      </c>
      <c r="O61" s="11" t="s">
        <v>80</v>
      </c>
      <c r="P61" s="11" t="s">
        <v>957</v>
      </c>
      <c r="Q61" s="11" t="s">
        <v>707</v>
      </c>
      <c r="R61" s="13"/>
      <c r="S61" s="11" t="s">
        <v>266</v>
      </c>
      <c r="T61" s="13"/>
      <c r="U61" s="11" t="s">
        <v>233</v>
      </c>
      <c r="V61" s="13"/>
      <c r="W61" s="11" t="s">
        <v>135</v>
      </c>
      <c r="X61" s="11" t="s">
        <v>958</v>
      </c>
      <c r="Y61" s="13"/>
      <c r="Z61" s="13"/>
      <c r="AA61" s="11" t="s">
        <v>62</v>
      </c>
      <c r="AB61" s="11" t="s">
        <v>959</v>
      </c>
      <c r="AC61" s="13"/>
      <c r="AD61" s="13"/>
      <c r="AE61" s="13"/>
      <c r="AF61" s="13"/>
      <c r="AG61" s="13"/>
      <c r="AH61" s="13"/>
      <c r="AI61" s="13"/>
      <c r="AJ61" s="13"/>
      <c r="AK61" s="13"/>
      <c r="AL61" s="13"/>
      <c r="AM61" s="13"/>
      <c r="AN61" s="13"/>
      <c r="AO61" s="13"/>
      <c r="AP61" s="13"/>
      <c r="AQ61" s="13"/>
      <c r="AR61" s="13"/>
      <c r="AS61" s="13"/>
      <c r="AT61" s="13"/>
      <c r="AU61" s="13"/>
      <c r="AV61" s="13"/>
      <c r="AW61" s="13"/>
      <c r="AX61" s="13"/>
      <c r="AY61" s="11" t="s">
        <v>960</v>
      </c>
      <c r="AZ61" s="11" t="s">
        <v>961</v>
      </c>
      <c r="BA61" s="11" t="s">
        <v>962</v>
      </c>
      <c r="BB61" s="11" t="s">
        <v>963</v>
      </c>
      <c r="BC61" s="11" t="s">
        <v>964</v>
      </c>
      <c r="BD61" s="11" t="s">
        <v>965</v>
      </c>
      <c r="BE61" s="11" t="s">
        <v>966</v>
      </c>
    </row>
    <row r="62" spans="1:57" ht="32" hidden="1" customHeight="1" x14ac:dyDescent="0.15">
      <c r="A62" s="15" t="s">
        <v>967</v>
      </c>
      <c r="B62" s="11" t="s">
        <v>968</v>
      </c>
      <c r="C62" s="11" t="s">
        <v>45</v>
      </c>
      <c r="D62" s="12">
        <v>2338</v>
      </c>
      <c r="E62" s="11" t="s">
        <v>969</v>
      </c>
      <c r="F62" s="11" t="s">
        <v>970</v>
      </c>
      <c r="G62" s="12">
        <v>2021</v>
      </c>
      <c r="H62" s="11" t="s">
        <v>971</v>
      </c>
      <c r="I62" s="11" t="s">
        <v>972</v>
      </c>
      <c r="J62" s="11" t="s">
        <v>263</v>
      </c>
      <c r="K62" s="11" t="s">
        <v>51</v>
      </c>
      <c r="L62" s="11" t="s">
        <v>77</v>
      </c>
      <c r="M62" s="13"/>
      <c r="N62" s="11" t="s">
        <v>973</v>
      </c>
      <c r="O62" s="11" t="s">
        <v>151</v>
      </c>
      <c r="P62" s="11" t="s">
        <v>974</v>
      </c>
      <c r="Q62" s="11" t="s">
        <v>170</v>
      </c>
      <c r="R62" s="13"/>
      <c r="S62" s="11" t="s">
        <v>172</v>
      </c>
      <c r="T62" s="13"/>
      <c r="U62" s="11" t="s">
        <v>173</v>
      </c>
      <c r="V62" s="13"/>
      <c r="W62" s="13"/>
      <c r="X62" s="13"/>
      <c r="Y62" s="13"/>
      <c r="Z62" s="13"/>
      <c r="AA62" s="11" t="s">
        <v>62</v>
      </c>
      <c r="AB62" s="11" t="s">
        <v>975</v>
      </c>
      <c r="AC62" s="13"/>
      <c r="AD62" s="13"/>
      <c r="AE62" s="13"/>
      <c r="AF62" s="13"/>
      <c r="AG62" s="13"/>
      <c r="AH62" s="13"/>
      <c r="AI62" s="13"/>
      <c r="AJ62" s="13"/>
      <c r="AK62" s="13"/>
      <c r="AL62" s="13"/>
      <c r="AM62" s="13"/>
      <c r="AN62" s="13"/>
      <c r="AO62" s="13"/>
      <c r="AP62" s="13"/>
      <c r="AQ62" s="13"/>
      <c r="AR62" s="13"/>
      <c r="AS62" s="11" t="s">
        <v>779</v>
      </c>
      <c r="AT62" s="11" t="s">
        <v>779</v>
      </c>
      <c r="AU62" s="13"/>
      <c r="AV62" s="13"/>
      <c r="AW62" s="13"/>
      <c r="AX62" s="13"/>
      <c r="AY62" s="20" t="s">
        <v>976</v>
      </c>
      <c r="AZ62" s="14" t="s">
        <v>977</v>
      </c>
      <c r="BA62" s="13"/>
      <c r="BB62" s="11" t="s">
        <v>978</v>
      </c>
      <c r="BC62" s="13"/>
      <c r="BD62" s="13"/>
      <c r="BE62" s="11" t="s">
        <v>979</v>
      </c>
    </row>
    <row r="63" spans="1:57" ht="32" customHeight="1" x14ac:dyDescent="0.15">
      <c r="A63" s="15" t="s">
        <v>980</v>
      </c>
      <c r="B63" s="11" t="s">
        <v>981</v>
      </c>
      <c r="C63" s="11" t="s">
        <v>45</v>
      </c>
      <c r="D63" s="12">
        <v>5032</v>
      </c>
      <c r="E63" s="11" t="s">
        <v>981</v>
      </c>
      <c r="F63" s="11" t="s">
        <v>982</v>
      </c>
      <c r="G63" s="12">
        <v>2022</v>
      </c>
      <c r="H63" s="11" t="s">
        <v>149</v>
      </c>
      <c r="I63" s="13"/>
      <c r="J63" s="11" t="s">
        <v>100</v>
      </c>
      <c r="K63" s="11" t="s">
        <v>101</v>
      </c>
      <c r="L63" s="11" t="s">
        <v>52</v>
      </c>
      <c r="M63" s="11" t="s">
        <v>983</v>
      </c>
      <c r="N63" s="11" t="s">
        <v>984</v>
      </c>
      <c r="O63" s="11" t="s">
        <v>748</v>
      </c>
      <c r="P63" s="11" t="s">
        <v>985</v>
      </c>
      <c r="Q63" s="11" t="s">
        <v>986</v>
      </c>
      <c r="R63" s="11" t="s">
        <v>987</v>
      </c>
      <c r="S63" s="11" t="s">
        <v>988</v>
      </c>
      <c r="T63" s="11" t="s">
        <v>989</v>
      </c>
      <c r="U63" s="11" t="s">
        <v>217</v>
      </c>
      <c r="V63" s="13"/>
      <c r="W63" s="13"/>
      <c r="X63" s="13"/>
      <c r="Y63" s="13"/>
      <c r="Z63" s="13"/>
      <c r="AA63" s="11" t="s">
        <v>62</v>
      </c>
      <c r="AB63" s="11" t="s">
        <v>990</v>
      </c>
      <c r="AC63" s="13"/>
      <c r="AD63" s="13"/>
      <c r="AE63" s="13"/>
      <c r="AF63" s="13"/>
      <c r="AG63" s="13"/>
      <c r="AH63" s="13"/>
      <c r="AI63" s="13"/>
      <c r="AJ63" s="13"/>
      <c r="AK63" s="13"/>
      <c r="AL63" s="13"/>
      <c r="AM63" s="13"/>
      <c r="AN63" s="13"/>
      <c r="AO63" s="13"/>
      <c r="AP63" s="13"/>
      <c r="AQ63" s="13"/>
      <c r="AR63" s="13"/>
      <c r="AS63" s="11" t="s">
        <v>199</v>
      </c>
      <c r="AT63" s="11" t="s">
        <v>991</v>
      </c>
      <c r="AU63" s="13"/>
      <c r="AV63" s="13"/>
      <c r="AW63" s="13"/>
      <c r="AX63" s="13"/>
      <c r="AY63" s="11" t="s">
        <v>992</v>
      </c>
      <c r="AZ63" s="11" t="s">
        <v>993</v>
      </c>
      <c r="BA63" s="14" t="s">
        <v>994</v>
      </c>
      <c r="BB63" s="14" t="s">
        <v>995</v>
      </c>
      <c r="BC63" s="11" t="s">
        <v>996</v>
      </c>
      <c r="BD63" s="11" t="s">
        <v>997</v>
      </c>
      <c r="BE63" s="11" t="s">
        <v>998</v>
      </c>
    </row>
    <row r="64" spans="1:57" ht="20" hidden="1" customHeight="1" x14ac:dyDescent="0.15">
      <c r="A64" s="15" t="s">
        <v>999</v>
      </c>
      <c r="B64" s="11" t="s">
        <v>1000</v>
      </c>
      <c r="C64" s="11" t="s">
        <v>45</v>
      </c>
      <c r="D64" s="12">
        <v>2351</v>
      </c>
      <c r="E64" s="11" t="s">
        <v>1001</v>
      </c>
      <c r="F64" s="11" t="s">
        <v>1002</v>
      </c>
      <c r="G64" s="12">
        <v>2021</v>
      </c>
      <c r="H64" s="11" t="s">
        <v>149</v>
      </c>
      <c r="I64" s="13"/>
      <c r="J64" s="11" t="s">
        <v>100</v>
      </c>
      <c r="K64" s="11" t="s">
        <v>101</v>
      </c>
      <c r="L64" s="11" t="s">
        <v>52</v>
      </c>
      <c r="M64" s="13"/>
      <c r="N64" s="11" t="s">
        <v>1003</v>
      </c>
      <c r="O64" s="11" t="s">
        <v>1004</v>
      </c>
      <c r="P64" s="11" t="s">
        <v>1005</v>
      </c>
      <c r="Q64" s="11" t="s">
        <v>677</v>
      </c>
      <c r="R64" s="13"/>
      <c r="S64" s="11" t="s">
        <v>59</v>
      </c>
      <c r="T64" s="13"/>
      <c r="U64" s="11" t="s">
        <v>61</v>
      </c>
      <c r="V64" s="13"/>
      <c r="W64" s="13"/>
      <c r="X64" s="13"/>
      <c r="Y64" s="13"/>
      <c r="Z64" s="13"/>
      <c r="AA64" s="11" t="s">
        <v>650</v>
      </c>
      <c r="AB64" s="13"/>
      <c r="AC64" s="13"/>
      <c r="AD64" s="13"/>
      <c r="AE64" s="13"/>
      <c r="AF64" s="13"/>
      <c r="AG64" s="13"/>
      <c r="AH64" s="13"/>
      <c r="AI64" s="13"/>
      <c r="AJ64" s="13"/>
      <c r="AK64" s="13"/>
      <c r="AL64" s="13"/>
      <c r="AM64" s="13"/>
      <c r="AN64" s="13"/>
      <c r="AO64" s="13"/>
      <c r="AP64" s="13"/>
      <c r="AQ64" s="13"/>
      <c r="AR64" s="13"/>
      <c r="AS64" s="13"/>
      <c r="AT64" s="13"/>
      <c r="AU64" s="13"/>
      <c r="AV64" s="13"/>
      <c r="AW64" s="13"/>
      <c r="AX64" s="13"/>
      <c r="AY64" s="11" t="s">
        <v>1006</v>
      </c>
      <c r="AZ64" s="11" t="s">
        <v>1007</v>
      </c>
      <c r="BA64" s="14" t="s">
        <v>1008</v>
      </c>
      <c r="BB64" s="11" t="s">
        <v>1009</v>
      </c>
      <c r="BC64" s="11" t="s">
        <v>1010</v>
      </c>
      <c r="BD64" s="13"/>
      <c r="BE64" s="11" t="s">
        <v>1011</v>
      </c>
    </row>
    <row r="65" spans="1:57" ht="32" hidden="1" customHeight="1" x14ac:dyDescent="0.15">
      <c r="A65" s="15" t="s">
        <v>1012</v>
      </c>
      <c r="B65" s="11" t="s">
        <v>1013</v>
      </c>
      <c r="C65" s="11" t="s">
        <v>45</v>
      </c>
      <c r="D65" s="12">
        <v>2356</v>
      </c>
      <c r="E65" s="11" t="s">
        <v>1013</v>
      </c>
      <c r="F65" s="11" t="s">
        <v>1014</v>
      </c>
      <c r="G65" s="12">
        <v>2021</v>
      </c>
      <c r="H65" s="11" t="s">
        <v>539</v>
      </c>
      <c r="I65" s="13"/>
      <c r="J65" s="11" t="s">
        <v>100</v>
      </c>
      <c r="K65" s="11" t="s">
        <v>51</v>
      </c>
      <c r="L65" s="11" t="s">
        <v>77</v>
      </c>
      <c r="M65" s="13"/>
      <c r="N65" s="11" t="s">
        <v>1015</v>
      </c>
      <c r="O65" s="11" t="s">
        <v>151</v>
      </c>
      <c r="P65" s="11" t="s">
        <v>1016</v>
      </c>
      <c r="Q65" s="11" t="s">
        <v>57</v>
      </c>
      <c r="R65" s="13"/>
      <c r="S65" s="11" t="s">
        <v>59</v>
      </c>
      <c r="T65" s="13"/>
      <c r="U65" s="11" t="s">
        <v>34</v>
      </c>
      <c r="V65" s="13"/>
      <c r="W65" s="13"/>
      <c r="X65" s="13"/>
      <c r="Y65" s="13"/>
      <c r="Z65" s="13"/>
      <c r="AA65" s="13"/>
      <c r="AB65" s="13"/>
      <c r="AC65" s="13"/>
      <c r="AD65" s="13"/>
      <c r="AE65" s="13"/>
      <c r="AF65" s="13"/>
      <c r="AG65" s="13"/>
      <c r="AH65" s="13"/>
      <c r="AI65" s="13"/>
      <c r="AJ65" s="13"/>
      <c r="AK65" s="13"/>
      <c r="AL65" s="13"/>
      <c r="AM65" s="13"/>
      <c r="AN65" s="13"/>
      <c r="AO65" s="13"/>
      <c r="AP65" s="13"/>
      <c r="AQ65" s="13"/>
      <c r="AR65" s="13"/>
      <c r="AS65" s="13"/>
      <c r="AT65" s="13"/>
      <c r="AU65" s="11" t="s">
        <v>1017</v>
      </c>
      <c r="AV65" s="11" t="s">
        <v>1018</v>
      </c>
      <c r="AW65" s="13"/>
      <c r="AX65" s="13"/>
      <c r="AY65" s="11" t="s">
        <v>1019</v>
      </c>
      <c r="AZ65" s="11" t="s">
        <v>1020</v>
      </c>
      <c r="BA65" s="11" t="s">
        <v>1021</v>
      </c>
      <c r="BB65" s="11" t="s">
        <v>1022</v>
      </c>
      <c r="BC65" s="11" t="s">
        <v>1023</v>
      </c>
      <c r="BD65" s="13"/>
      <c r="BE65" s="11" t="s">
        <v>1024</v>
      </c>
    </row>
    <row r="66" spans="1:57" ht="20" hidden="1" customHeight="1" x14ac:dyDescent="0.15">
      <c r="A66" s="15" t="s">
        <v>1025</v>
      </c>
      <c r="B66" s="11" t="s">
        <v>1026</v>
      </c>
      <c r="C66" s="11" t="s">
        <v>45</v>
      </c>
      <c r="D66" s="12">
        <v>568</v>
      </c>
      <c r="E66" s="11" t="s">
        <v>1027</v>
      </c>
      <c r="F66" s="11" t="s">
        <v>1028</v>
      </c>
      <c r="G66" s="12">
        <v>2020</v>
      </c>
      <c r="H66" s="11" t="s">
        <v>383</v>
      </c>
      <c r="I66" s="13"/>
      <c r="J66" s="11" t="s">
        <v>50</v>
      </c>
      <c r="K66" s="11" t="s">
        <v>51</v>
      </c>
      <c r="L66" s="11" t="s">
        <v>52</v>
      </c>
      <c r="M66" s="11" t="s">
        <v>1029</v>
      </c>
      <c r="N66" s="11" t="s">
        <v>1030</v>
      </c>
      <c r="O66" s="11" t="s">
        <v>80</v>
      </c>
      <c r="P66" s="11" t="s">
        <v>1031</v>
      </c>
      <c r="Q66" s="11" t="s">
        <v>57</v>
      </c>
      <c r="R66" s="13"/>
      <c r="S66" s="11" t="s">
        <v>107</v>
      </c>
      <c r="T66" s="11" t="s">
        <v>1032</v>
      </c>
      <c r="U66" s="11" t="s">
        <v>34</v>
      </c>
      <c r="V66" s="13"/>
      <c r="W66" s="13"/>
      <c r="X66" s="13"/>
      <c r="Y66" s="13"/>
      <c r="Z66" s="13"/>
      <c r="AA66" s="13"/>
      <c r="AB66" s="13"/>
      <c r="AC66" s="13"/>
      <c r="AD66" s="13"/>
      <c r="AE66" s="13"/>
      <c r="AF66" s="13"/>
      <c r="AG66" s="13"/>
      <c r="AH66" s="13"/>
      <c r="AI66" s="13"/>
      <c r="AJ66" s="13"/>
      <c r="AK66" s="13"/>
      <c r="AL66" s="13"/>
      <c r="AM66" s="13"/>
      <c r="AN66" s="13"/>
      <c r="AO66" s="13"/>
      <c r="AP66" s="13"/>
      <c r="AQ66" s="13"/>
      <c r="AR66" s="13"/>
      <c r="AS66" s="13"/>
      <c r="AT66" s="13"/>
      <c r="AU66" s="20" t="s">
        <v>1033</v>
      </c>
      <c r="AV66" s="11" t="s">
        <v>1034</v>
      </c>
      <c r="AW66" s="13"/>
      <c r="AX66" s="13"/>
      <c r="AY66" s="11" t="s">
        <v>1035</v>
      </c>
      <c r="AZ66" s="11" t="s">
        <v>1036</v>
      </c>
      <c r="BA66" s="13"/>
      <c r="BB66" s="13"/>
      <c r="BC66" s="13"/>
      <c r="BD66" s="13"/>
      <c r="BE66" s="13"/>
    </row>
    <row r="67" spans="1:57" ht="32" hidden="1" customHeight="1" x14ac:dyDescent="0.15">
      <c r="A67" s="15" t="s">
        <v>1037</v>
      </c>
      <c r="B67" s="11" t="s">
        <v>1038</v>
      </c>
      <c r="C67" s="11" t="s">
        <v>45</v>
      </c>
      <c r="D67" s="12">
        <v>2361</v>
      </c>
      <c r="E67" s="11" t="s">
        <v>1038</v>
      </c>
      <c r="F67" s="11" t="s">
        <v>1028</v>
      </c>
      <c r="G67" s="12">
        <v>2021</v>
      </c>
      <c r="H67" s="11" t="s">
        <v>383</v>
      </c>
      <c r="I67" s="13"/>
      <c r="J67" s="11" t="s">
        <v>50</v>
      </c>
      <c r="K67" s="11" t="s">
        <v>51</v>
      </c>
      <c r="L67" s="11" t="s">
        <v>52</v>
      </c>
      <c r="M67" s="13"/>
      <c r="N67" s="11" t="s">
        <v>1039</v>
      </c>
      <c r="O67" s="11" t="s">
        <v>80</v>
      </c>
      <c r="P67" s="11" t="s">
        <v>1040</v>
      </c>
      <c r="Q67" s="11" t="s">
        <v>246</v>
      </c>
      <c r="R67" s="13"/>
      <c r="S67" s="11" t="s">
        <v>59</v>
      </c>
      <c r="T67" s="13"/>
      <c r="U67" s="11" t="s">
        <v>233</v>
      </c>
      <c r="V67" s="13"/>
      <c r="W67" s="11" t="s">
        <v>135</v>
      </c>
      <c r="X67" s="11" t="s">
        <v>1041</v>
      </c>
      <c r="Y67" s="13"/>
      <c r="Z67" s="13"/>
      <c r="AA67" s="13"/>
      <c r="AB67" s="13"/>
      <c r="AC67" s="13"/>
      <c r="AD67" s="13"/>
      <c r="AE67" s="13"/>
      <c r="AF67" s="13"/>
      <c r="AG67" s="13"/>
      <c r="AH67" s="13"/>
      <c r="AI67" s="13"/>
      <c r="AJ67" s="13"/>
      <c r="AK67" s="13"/>
      <c r="AL67" s="13"/>
      <c r="AM67" s="13"/>
      <c r="AN67" s="13"/>
      <c r="AO67" s="13"/>
      <c r="AP67" s="13"/>
      <c r="AQ67" s="13"/>
      <c r="AR67" s="13"/>
      <c r="AS67" s="13"/>
      <c r="AT67" s="13"/>
      <c r="AU67" s="13"/>
      <c r="AV67" s="13"/>
      <c r="AW67" s="13"/>
      <c r="AX67" s="13"/>
      <c r="AY67" s="11" t="s">
        <v>1042</v>
      </c>
      <c r="AZ67" s="11" t="s">
        <v>1043</v>
      </c>
      <c r="BA67" s="13" t="s">
        <v>1044</v>
      </c>
      <c r="BB67" s="13" t="s">
        <v>1045</v>
      </c>
      <c r="BC67" s="13"/>
      <c r="BD67" s="11" t="s">
        <v>1046</v>
      </c>
      <c r="BE67" s="13"/>
    </row>
    <row r="68" spans="1:57" ht="32" hidden="1" customHeight="1" x14ac:dyDescent="0.15">
      <c r="A68" s="15" t="s">
        <v>1047</v>
      </c>
      <c r="B68" s="11" t="s">
        <v>1048</v>
      </c>
      <c r="C68" s="11" t="s">
        <v>45</v>
      </c>
      <c r="D68" s="12">
        <v>2381</v>
      </c>
      <c r="E68" s="11" t="s">
        <v>1049</v>
      </c>
      <c r="F68" s="11" t="s">
        <v>1050</v>
      </c>
      <c r="G68" s="12">
        <v>2021</v>
      </c>
      <c r="H68" s="11" t="s">
        <v>1051</v>
      </c>
      <c r="I68" s="11" t="s">
        <v>1052</v>
      </c>
      <c r="J68" s="11" t="s">
        <v>485</v>
      </c>
      <c r="K68" s="11" t="s">
        <v>101</v>
      </c>
      <c r="L68" s="11" t="s">
        <v>52</v>
      </c>
      <c r="M68" s="13"/>
      <c r="N68" s="11" t="s">
        <v>1053</v>
      </c>
      <c r="O68" s="11" t="s">
        <v>151</v>
      </c>
      <c r="P68" s="11" t="s">
        <v>1054</v>
      </c>
      <c r="Q68" s="11" t="s">
        <v>215</v>
      </c>
      <c r="R68" s="11" t="s">
        <v>1055</v>
      </c>
      <c r="S68" s="11" t="s">
        <v>431</v>
      </c>
      <c r="T68" s="13"/>
      <c r="U68" s="11" t="s">
        <v>109</v>
      </c>
      <c r="V68" s="13"/>
      <c r="W68" s="13"/>
      <c r="X68" s="13"/>
      <c r="Y68" s="13"/>
      <c r="Z68" s="13"/>
      <c r="AA68" s="13"/>
      <c r="AB68" s="13"/>
      <c r="AC68" s="13"/>
      <c r="AD68" s="13"/>
      <c r="AE68" s="13"/>
      <c r="AF68" s="13"/>
      <c r="AG68" s="13"/>
      <c r="AH68" s="13"/>
      <c r="AI68" s="13"/>
      <c r="AJ68" s="13"/>
      <c r="AK68" s="13"/>
      <c r="AL68" s="13"/>
      <c r="AM68" s="11" t="s">
        <v>113</v>
      </c>
      <c r="AN68" s="11" t="s">
        <v>1056</v>
      </c>
      <c r="AO68" s="11" t="s">
        <v>1057</v>
      </c>
      <c r="AP68" s="13"/>
      <c r="AQ68" s="13"/>
      <c r="AR68" s="13"/>
      <c r="AS68" s="13"/>
      <c r="AT68" s="13"/>
      <c r="AU68" s="13"/>
      <c r="AV68" s="13"/>
      <c r="AW68" s="13"/>
      <c r="AX68" s="13"/>
      <c r="AY68" s="11" t="s">
        <v>1056</v>
      </c>
      <c r="AZ68" s="11" t="s">
        <v>1058</v>
      </c>
      <c r="BA68" s="11" t="s">
        <v>1059</v>
      </c>
      <c r="BB68" s="11" t="s">
        <v>1060</v>
      </c>
      <c r="BC68" s="13"/>
      <c r="BD68" s="11" t="s">
        <v>1061</v>
      </c>
      <c r="BE68" s="13"/>
    </row>
    <row r="69" spans="1:57" ht="32" hidden="1" customHeight="1" x14ac:dyDescent="0.15">
      <c r="A69" s="15" t="s">
        <v>1062</v>
      </c>
      <c r="B69" s="11" t="s">
        <v>1063</v>
      </c>
      <c r="C69" s="11" t="s">
        <v>45</v>
      </c>
      <c r="D69" s="12">
        <v>2383</v>
      </c>
      <c r="E69" s="11" t="s">
        <v>1063</v>
      </c>
      <c r="F69" s="11" t="s">
        <v>1064</v>
      </c>
      <c r="G69" s="12">
        <v>2021</v>
      </c>
      <c r="H69" s="11" t="s">
        <v>128</v>
      </c>
      <c r="I69" s="13"/>
      <c r="J69" s="11" t="s">
        <v>75</v>
      </c>
      <c r="K69" s="11" t="s">
        <v>76</v>
      </c>
      <c r="L69" s="13" t="s">
        <v>77</v>
      </c>
      <c r="M69" s="13"/>
      <c r="N69" s="11" t="s">
        <v>1065</v>
      </c>
      <c r="O69" s="11" t="s">
        <v>499</v>
      </c>
      <c r="P69" s="11" t="s">
        <v>1066</v>
      </c>
      <c r="Q69" s="11" t="s">
        <v>57</v>
      </c>
      <c r="R69" s="13"/>
      <c r="S69" s="11" t="s">
        <v>59</v>
      </c>
      <c r="T69" s="13"/>
      <c r="U69" s="11" t="s">
        <v>61</v>
      </c>
      <c r="V69" s="13"/>
      <c r="W69" s="13"/>
      <c r="X69" s="13"/>
      <c r="Y69" s="13"/>
      <c r="Z69" s="13"/>
      <c r="AA69" s="11" t="s">
        <v>490</v>
      </c>
      <c r="AB69" s="11" t="s">
        <v>1067</v>
      </c>
      <c r="AC69" s="13"/>
      <c r="AD69" s="13"/>
      <c r="AE69" s="13"/>
      <c r="AF69" s="13"/>
      <c r="AG69" s="13"/>
      <c r="AH69" s="13"/>
      <c r="AI69" s="13"/>
      <c r="AJ69" s="13"/>
      <c r="AK69" s="13"/>
      <c r="AL69" s="13"/>
      <c r="AM69" s="13"/>
      <c r="AN69" s="13"/>
      <c r="AO69" s="13"/>
      <c r="AP69" s="13"/>
      <c r="AQ69" s="13"/>
      <c r="AR69" s="13"/>
      <c r="AS69" s="13"/>
      <c r="AT69" s="13"/>
      <c r="AU69" s="13"/>
      <c r="AV69" s="13"/>
      <c r="AW69" s="13"/>
      <c r="AX69" s="13"/>
      <c r="AY69" s="11" t="s">
        <v>1068</v>
      </c>
      <c r="AZ69" s="14" t="s">
        <v>1069</v>
      </c>
      <c r="BA69" s="14" t="s">
        <v>1070</v>
      </c>
      <c r="BB69" s="11" t="s">
        <v>1071</v>
      </c>
      <c r="BC69" s="13"/>
      <c r="BD69" s="11" t="s">
        <v>1072</v>
      </c>
      <c r="BE69" s="13"/>
    </row>
    <row r="70" spans="1:57" ht="44" customHeight="1" x14ac:dyDescent="0.15">
      <c r="A70" s="15" t="s">
        <v>1073</v>
      </c>
      <c r="B70" s="11" t="s">
        <v>1074</v>
      </c>
      <c r="C70" s="11" t="s">
        <v>45</v>
      </c>
      <c r="D70" s="12">
        <v>5034</v>
      </c>
      <c r="E70" s="11" t="s">
        <v>1075</v>
      </c>
      <c r="F70" s="11" t="s">
        <v>1076</v>
      </c>
      <c r="G70" s="12">
        <v>2022</v>
      </c>
      <c r="H70" s="11" t="s">
        <v>297</v>
      </c>
      <c r="I70" s="13"/>
      <c r="J70" s="11" t="s">
        <v>100</v>
      </c>
      <c r="K70" s="11" t="s">
        <v>51</v>
      </c>
      <c r="L70" s="13" t="s">
        <v>52</v>
      </c>
      <c r="M70" s="13"/>
      <c r="N70" s="14" t="s">
        <v>1077</v>
      </c>
      <c r="O70" s="11" t="s">
        <v>245</v>
      </c>
      <c r="P70" s="13"/>
      <c r="Q70" s="11" t="s">
        <v>1078</v>
      </c>
      <c r="R70" s="11" t="s">
        <v>1079</v>
      </c>
      <c r="S70" s="11" t="s">
        <v>1080</v>
      </c>
      <c r="T70" s="13"/>
      <c r="U70" s="11" t="s">
        <v>217</v>
      </c>
      <c r="V70" s="13"/>
      <c r="W70" s="13"/>
      <c r="X70" s="13"/>
      <c r="Y70" s="13"/>
      <c r="Z70" s="13"/>
      <c r="AA70" s="13"/>
      <c r="AB70" s="13"/>
      <c r="AC70" s="13"/>
      <c r="AD70" s="13"/>
      <c r="AE70" s="13"/>
      <c r="AF70" s="13"/>
      <c r="AG70" s="13"/>
      <c r="AH70" s="13"/>
      <c r="AI70" s="13"/>
      <c r="AJ70" s="13"/>
      <c r="AK70" s="13"/>
      <c r="AL70" s="13"/>
      <c r="AM70" s="13"/>
      <c r="AN70" s="13"/>
      <c r="AO70" s="11" t="s">
        <v>476</v>
      </c>
      <c r="AP70" s="13"/>
      <c r="AQ70" s="13"/>
      <c r="AR70" s="13"/>
      <c r="AS70" s="11" t="s">
        <v>178</v>
      </c>
      <c r="AT70" s="11" t="s">
        <v>1081</v>
      </c>
      <c r="AU70" s="13"/>
      <c r="AV70" s="13"/>
      <c r="AW70" s="13"/>
      <c r="AX70" s="13"/>
      <c r="AY70" s="11" t="s">
        <v>1082</v>
      </c>
      <c r="AZ70" s="11" t="s">
        <v>1083</v>
      </c>
      <c r="BA70" s="14" t="s">
        <v>1084</v>
      </c>
      <c r="BB70" s="11" t="s">
        <v>1085</v>
      </c>
      <c r="BC70" s="13"/>
      <c r="BD70" s="13"/>
      <c r="BE70" s="11" t="s">
        <v>1086</v>
      </c>
    </row>
    <row r="71" spans="1:57" ht="20" hidden="1" customHeight="1" x14ac:dyDescent="0.15">
      <c r="A71" s="15" t="s">
        <v>1087</v>
      </c>
      <c r="B71" s="11" t="s">
        <v>1088</v>
      </c>
      <c r="C71" s="11" t="s">
        <v>45</v>
      </c>
      <c r="D71" s="12">
        <v>2412</v>
      </c>
      <c r="E71" s="11" t="s">
        <v>1089</v>
      </c>
      <c r="F71" s="11" t="s">
        <v>1090</v>
      </c>
      <c r="G71" s="12">
        <v>2021</v>
      </c>
      <c r="H71" s="11" t="s">
        <v>262</v>
      </c>
      <c r="I71" s="13"/>
      <c r="J71" s="11" t="s">
        <v>263</v>
      </c>
      <c r="K71" s="11" t="s">
        <v>101</v>
      </c>
      <c r="L71" s="11" t="s">
        <v>52</v>
      </c>
      <c r="M71" s="11" t="s">
        <v>1091</v>
      </c>
      <c r="N71" s="11" t="s">
        <v>1092</v>
      </c>
      <c r="O71" s="11" t="s">
        <v>151</v>
      </c>
      <c r="P71" s="11" t="s">
        <v>1093</v>
      </c>
      <c r="Q71" s="11" t="s">
        <v>170</v>
      </c>
      <c r="R71" s="11" t="s">
        <v>1094</v>
      </c>
      <c r="S71" s="11" t="s">
        <v>172</v>
      </c>
      <c r="T71" s="13"/>
      <c r="U71" s="11" t="s">
        <v>109</v>
      </c>
      <c r="V71" s="13"/>
      <c r="W71" s="13"/>
      <c r="X71" s="13"/>
      <c r="Y71" s="13"/>
      <c r="Z71" s="13"/>
      <c r="AA71" s="13"/>
      <c r="AB71" s="13"/>
      <c r="AC71" s="13"/>
      <c r="AD71" s="13"/>
      <c r="AE71" s="13"/>
      <c r="AF71" s="13"/>
      <c r="AG71" s="13"/>
      <c r="AH71" s="13"/>
      <c r="AI71" s="13"/>
      <c r="AJ71" s="13"/>
      <c r="AK71" s="13"/>
      <c r="AL71" s="13"/>
      <c r="AM71" s="11" t="s">
        <v>113</v>
      </c>
      <c r="AN71" s="13"/>
      <c r="AO71" s="11" t="s">
        <v>154</v>
      </c>
      <c r="AP71" s="11" t="s">
        <v>1095</v>
      </c>
      <c r="AQ71" s="13"/>
      <c r="AR71" s="13"/>
      <c r="AS71" s="13"/>
      <c r="AT71" s="13"/>
      <c r="AU71" s="13"/>
      <c r="AV71" s="13"/>
      <c r="AW71" s="13"/>
      <c r="AX71" s="13"/>
      <c r="AY71" s="11" t="s">
        <v>1096</v>
      </c>
      <c r="AZ71" s="11" t="s">
        <v>1097</v>
      </c>
      <c r="BA71" s="13"/>
      <c r="BB71" s="13"/>
      <c r="BC71" s="13"/>
      <c r="BD71" s="13"/>
      <c r="BE71" s="13"/>
    </row>
    <row r="72" spans="1:57" ht="20" hidden="1" customHeight="1" x14ac:dyDescent="0.15">
      <c r="A72" s="15" t="s">
        <v>1098</v>
      </c>
      <c r="B72" s="11" t="s">
        <v>1099</v>
      </c>
      <c r="C72" s="11" t="s">
        <v>45</v>
      </c>
      <c r="D72" s="12">
        <v>585</v>
      </c>
      <c r="E72" s="11" t="s">
        <v>1099</v>
      </c>
      <c r="F72" s="11" t="s">
        <v>1100</v>
      </c>
      <c r="G72" s="12">
        <v>2020</v>
      </c>
      <c r="H72" s="11" t="s">
        <v>1101</v>
      </c>
      <c r="I72" s="13"/>
      <c r="J72" s="11" t="s">
        <v>75</v>
      </c>
      <c r="K72" s="11" t="s">
        <v>51</v>
      </c>
      <c r="L72" s="11" t="s">
        <v>52</v>
      </c>
      <c r="M72" s="13"/>
      <c r="N72" s="11" t="s">
        <v>1102</v>
      </c>
      <c r="O72" s="11" t="s">
        <v>1103</v>
      </c>
      <c r="P72" s="14" t="s">
        <v>1104</v>
      </c>
      <c r="Q72" s="11" t="s">
        <v>57</v>
      </c>
      <c r="R72" s="13"/>
      <c r="S72" s="11" t="s">
        <v>59</v>
      </c>
      <c r="T72" s="13"/>
      <c r="U72" s="11" t="s">
        <v>385</v>
      </c>
      <c r="V72" s="13"/>
      <c r="W72" s="13"/>
      <c r="X72" s="13"/>
      <c r="Y72" s="11" t="s">
        <v>386</v>
      </c>
      <c r="Z72" s="13"/>
      <c r="AA72" s="13"/>
      <c r="AB72" s="13"/>
      <c r="AC72" s="13"/>
      <c r="AD72" s="13"/>
      <c r="AE72" s="13"/>
      <c r="AF72" s="13"/>
      <c r="AG72" s="13"/>
      <c r="AH72" s="13"/>
      <c r="AI72" s="13"/>
      <c r="AJ72" s="13"/>
      <c r="AK72" s="13"/>
      <c r="AL72" s="13"/>
      <c r="AM72" s="13"/>
      <c r="AN72" s="13"/>
      <c r="AO72" s="13"/>
      <c r="AP72" s="13"/>
      <c r="AQ72" s="13"/>
      <c r="AR72" s="13"/>
      <c r="AS72" s="13"/>
      <c r="AT72" s="13"/>
      <c r="AU72" s="13"/>
      <c r="AV72" s="13"/>
      <c r="AW72" s="13"/>
      <c r="AX72" s="13"/>
      <c r="AY72" s="11" t="s">
        <v>1105</v>
      </c>
      <c r="AZ72" s="11" t="s">
        <v>1106</v>
      </c>
      <c r="BA72" s="13"/>
      <c r="BB72" s="13"/>
      <c r="BC72" s="11" t="s">
        <v>1107</v>
      </c>
      <c r="BD72" s="11" t="s">
        <v>1108</v>
      </c>
      <c r="BE72" s="11" t="s">
        <v>1109</v>
      </c>
    </row>
    <row r="73" spans="1:57" ht="20" hidden="1" customHeight="1" x14ac:dyDescent="0.15">
      <c r="A73" s="15" t="s">
        <v>1110</v>
      </c>
      <c r="B73" s="11" t="s">
        <v>688</v>
      </c>
      <c r="C73" s="11" t="s">
        <v>45</v>
      </c>
      <c r="D73" s="12">
        <v>599</v>
      </c>
      <c r="E73" s="11" t="s">
        <v>688</v>
      </c>
      <c r="F73" s="11" t="s">
        <v>1111</v>
      </c>
      <c r="G73" s="12">
        <v>2020</v>
      </c>
      <c r="H73" s="11" t="s">
        <v>262</v>
      </c>
      <c r="I73" s="11" t="s">
        <v>1112</v>
      </c>
      <c r="J73" s="11" t="s">
        <v>263</v>
      </c>
      <c r="K73" s="11" t="s">
        <v>101</v>
      </c>
      <c r="L73" s="13" t="s">
        <v>52</v>
      </c>
      <c r="M73" s="13"/>
      <c r="N73" s="11" t="s">
        <v>1113</v>
      </c>
      <c r="O73" s="11" t="s">
        <v>1114</v>
      </c>
      <c r="P73" s="11" t="s">
        <v>1115</v>
      </c>
      <c r="Q73" s="11" t="s">
        <v>215</v>
      </c>
      <c r="R73" s="13"/>
      <c r="S73" s="11" t="s">
        <v>59</v>
      </c>
      <c r="T73" s="13"/>
      <c r="U73" s="11" t="s">
        <v>233</v>
      </c>
      <c r="V73" s="13"/>
      <c r="W73" s="11" t="s">
        <v>135</v>
      </c>
      <c r="X73" s="11" t="s">
        <v>1116</v>
      </c>
      <c r="Y73" s="13"/>
      <c r="Z73" s="13"/>
      <c r="AA73" s="13"/>
      <c r="AB73" s="13"/>
      <c r="AC73" s="13"/>
      <c r="AD73" s="13"/>
      <c r="AE73" s="13"/>
      <c r="AF73" s="13"/>
      <c r="AG73" s="13"/>
      <c r="AH73" s="13"/>
      <c r="AI73" s="13"/>
      <c r="AJ73" s="13"/>
      <c r="AK73" s="13"/>
      <c r="AL73" s="13"/>
      <c r="AM73" s="13"/>
      <c r="AN73" s="13"/>
      <c r="AO73" s="13"/>
      <c r="AP73" s="13"/>
      <c r="AQ73" s="13"/>
      <c r="AR73" s="13"/>
      <c r="AS73" s="13"/>
      <c r="AT73" s="13"/>
      <c r="AU73" s="13"/>
      <c r="AV73" s="13"/>
      <c r="AW73" s="13"/>
      <c r="AX73" s="13"/>
      <c r="AY73" s="11" t="s">
        <v>1117</v>
      </c>
      <c r="AZ73" s="11" t="s">
        <v>1118</v>
      </c>
      <c r="BA73" s="11" t="s">
        <v>1119</v>
      </c>
      <c r="BB73" s="14" t="s">
        <v>1120</v>
      </c>
      <c r="BC73" s="13"/>
      <c r="BD73" s="11" t="s">
        <v>1121</v>
      </c>
      <c r="BE73" s="13"/>
    </row>
    <row r="74" spans="1:57" ht="20" hidden="1" customHeight="1" x14ac:dyDescent="0.15">
      <c r="A74" s="15" t="s">
        <v>1122</v>
      </c>
      <c r="B74" s="11" t="s">
        <v>1123</v>
      </c>
      <c r="C74" s="11" t="s">
        <v>45</v>
      </c>
      <c r="D74" s="12">
        <v>2452</v>
      </c>
      <c r="E74" s="11" t="s">
        <v>1123</v>
      </c>
      <c r="F74" s="11" t="s">
        <v>1111</v>
      </c>
      <c r="G74" s="12">
        <v>2021</v>
      </c>
      <c r="H74" s="11" t="s">
        <v>149</v>
      </c>
      <c r="I74" s="13"/>
      <c r="J74" s="11" t="s">
        <v>100</v>
      </c>
      <c r="K74" s="11" t="s">
        <v>101</v>
      </c>
      <c r="L74" s="11" t="s">
        <v>77</v>
      </c>
      <c r="M74" s="13"/>
      <c r="N74" s="11" t="s">
        <v>1124</v>
      </c>
      <c r="O74" s="11" t="s">
        <v>151</v>
      </c>
      <c r="P74" s="11" t="s">
        <v>1125</v>
      </c>
      <c r="Q74" s="11" t="s">
        <v>215</v>
      </c>
      <c r="R74" s="13"/>
      <c r="S74" s="11" t="s">
        <v>885</v>
      </c>
      <c r="T74" s="11" t="s">
        <v>1126</v>
      </c>
      <c r="U74" s="11" t="s">
        <v>109</v>
      </c>
      <c r="V74" s="13"/>
      <c r="W74" s="13"/>
      <c r="X74" s="13"/>
      <c r="Y74" s="13"/>
      <c r="Z74" s="13"/>
      <c r="AA74" s="13"/>
      <c r="AB74" s="13"/>
      <c r="AC74" s="13"/>
      <c r="AD74" s="13"/>
      <c r="AE74" s="13"/>
      <c r="AF74" s="13"/>
      <c r="AG74" s="13"/>
      <c r="AH74" s="13"/>
      <c r="AI74" s="13"/>
      <c r="AJ74" s="13"/>
      <c r="AK74" s="13"/>
      <c r="AL74" s="13"/>
      <c r="AM74" s="11" t="s">
        <v>113</v>
      </c>
      <c r="AN74" s="13"/>
      <c r="AO74" s="13" t="s">
        <v>154</v>
      </c>
      <c r="AP74" s="13"/>
      <c r="AQ74" s="13"/>
      <c r="AR74" s="13"/>
      <c r="AS74" s="13"/>
      <c r="AT74" s="13"/>
      <c r="AU74" s="13"/>
      <c r="AV74" s="13"/>
      <c r="AW74" s="13"/>
      <c r="AX74" s="13"/>
      <c r="AY74" s="11" t="s">
        <v>1127</v>
      </c>
      <c r="AZ74" s="11" t="s">
        <v>1128</v>
      </c>
      <c r="BA74" s="13"/>
      <c r="BB74" s="13"/>
      <c r="BC74" s="11" t="s">
        <v>1129</v>
      </c>
      <c r="BD74" s="11" t="s">
        <v>1130</v>
      </c>
      <c r="BE74" s="13"/>
    </row>
    <row r="75" spans="1:57" ht="32" hidden="1" customHeight="1" x14ac:dyDescent="0.15">
      <c r="A75" s="15" t="s">
        <v>1131</v>
      </c>
      <c r="B75" s="11" t="s">
        <v>1132</v>
      </c>
      <c r="C75" s="11" t="s">
        <v>45</v>
      </c>
      <c r="D75" s="12">
        <v>5048</v>
      </c>
      <c r="E75" s="11" t="s">
        <v>1132</v>
      </c>
      <c r="F75" s="11" t="s">
        <v>1111</v>
      </c>
      <c r="G75" s="12">
        <v>2022</v>
      </c>
      <c r="H75" s="14" t="s">
        <v>1133</v>
      </c>
      <c r="I75" s="13"/>
      <c r="J75" s="11" t="s">
        <v>263</v>
      </c>
      <c r="K75" s="11" t="s">
        <v>51</v>
      </c>
      <c r="L75" s="11" t="s">
        <v>52</v>
      </c>
      <c r="M75" s="11" t="s">
        <v>1134</v>
      </c>
      <c r="N75" s="11" t="s">
        <v>1135</v>
      </c>
      <c r="O75" s="11" t="s">
        <v>131</v>
      </c>
      <c r="P75" s="11" t="s">
        <v>1136</v>
      </c>
      <c r="Q75" s="11" t="s">
        <v>57</v>
      </c>
      <c r="R75" s="13"/>
      <c r="S75" s="11" t="s">
        <v>59</v>
      </c>
      <c r="T75" s="13"/>
      <c r="U75" s="11" t="s">
        <v>34</v>
      </c>
      <c r="V75" s="13" t="s">
        <v>1137</v>
      </c>
      <c r="W75" s="13"/>
      <c r="X75" s="13"/>
      <c r="Y75" s="13"/>
      <c r="Z75" s="13"/>
      <c r="AA75" s="13"/>
      <c r="AB75" s="13"/>
      <c r="AC75" s="13"/>
      <c r="AD75" s="13"/>
      <c r="AE75" s="13"/>
      <c r="AF75" s="13"/>
      <c r="AG75" s="13"/>
      <c r="AH75" s="13"/>
      <c r="AI75" s="13"/>
      <c r="AJ75" s="13"/>
      <c r="AK75" s="13"/>
      <c r="AL75" s="13"/>
      <c r="AM75" s="13"/>
      <c r="AN75" s="13"/>
      <c r="AO75" s="13"/>
      <c r="AP75" s="13"/>
      <c r="AQ75" s="13"/>
      <c r="AR75" s="13"/>
      <c r="AS75" s="13"/>
      <c r="AT75" s="13"/>
      <c r="AU75" s="11" t="s">
        <v>553</v>
      </c>
      <c r="AV75" s="11" t="s">
        <v>1138</v>
      </c>
      <c r="AW75" s="13"/>
      <c r="AX75" s="13"/>
      <c r="AY75" s="11" t="s">
        <v>1139</v>
      </c>
      <c r="AZ75" s="11" t="s">
        <v>1140</v>
      </c>
      <c r="BA75" s="11" t="s">
        <v>1141</v>
      </c>
      <c r="BB75" s="11" t="s">
        <v>1142</v>
      </c>
      <c r="BC75" s="11" t="s">
        <v>1143</v>
      </c>
      <c r="BD75" s="11" t="s">
        <v>1144</v>
      </c>
      <c r="BE75" s="13"/>
    </row>
    <row r="76" spans="1:57" ht="44" hidden="1" customHeight="1" x14ac:dyDescent="0.15">
      <c r="A76" s="15" t="s">
        <v>1145</v>
      </c>
      <c r="B76" s="11" t="s">
        <v>1146</v>
      </c>
      <c r="C76" s="11" t="s">
        <v>45</v>
      </c>
      <c r="D76" s="12">
        <v>5049</v>
      </c>
      <c r="E76" s="11" t="s">
        <v>1146</v>
      </c>
      <c r="F76" s="11" t="s">
        <v>1147</v>
      </c>
      <c r="G76" s="12">
        <v>2022</v>
      </c>
      <c r="H76" s="11" t="s">
        <v>1148</v>
      </c>
      <c r="I76" s="13"/>
      <c r="J76" s="11" t="s">
        <v>75</v>
      </c>
      <c r="K76" s="11" t="s">
        <v>1149</v>
      </c>
      <c r="L76" s="11" t="s">
        <v>77</v>
      </c>
      <c r="M76" s="11" t="s">
        <v>1150</v>
      </c>
      <c r="N76" s="11" t="s">
        <v>1151</v>
      </c>
      <c r="O76" s="11" t="s">
        <v>499</v>
      </c>
      <c r="P76" s="11" t="s">
        <v>1152</v>
      </c>
      <c r="Q76" s="11" t="s">
        <v>57</v>
      </c>
      <c r="R76" s="13"/>
      <c r="S76" s="11" t="s">
        <v>59</v>
      </c>
      <c r="T76" s="13"/>
      <c r="U76" s="11" t="s">
        <v>34</v>
      </c>
      <c r="V76" s="13"/>
      <c r="W76" s="13"/>
      <c r="X76" s="13"/>
      <c r="Y76" s="13"/>
      <c r="Z76" s="13"/>
      <c r="AA76" s="13"/>
      <c r="AB76" s="13"/>
      <c r="AC76" s="13"/>
      <c r="AD76" s="13"/>
      <c r="AE76" s="13"/>
      <c r="AF76" s="13"/>
      <c r="AG76" s="13"/>
      <c r="AH76" s="13"/>
      <c r="AI76" s="13"/>
      <c r="AJ76" s="13"/>
      <c r="AK76" s="13"/>
      <c r="AL76" s="13"/>
      <c r="AM76" s="13"/>
      <c r="AN76" s="13"/>
      <c r="AO76" s="13"/>
      <c r="AP76" s="13"/>
      <c r="AQ76" s="13"/>
      <c r="AR76" s="13"/>
      <c r="AS76" s="13"/>
      <c r="AT76" s="13"/>
      <c r="AU76" s="11" t="s">
        <v>1153</v>
      </c>
      <c r="AV76" s="11" t="s">
        <v>1154</v>
      </c>
      <c r="AW76" s="13"/>
      <c r="AX76" s="13"/>
      <c r="AY76" s="11" t="s">
        <v>1155</v>
      </c>
      <c r="AZ76" s="11" t="s">
        <v>1156</v>
      </c>
      <c r="BA76" s="13"/>
      <c r="BB76" s="11" t="s">
        <v>1157</v>
      </c>
      <c r="BC76" s="11" t="s">
        <v>1158</v>
      </c>
      <c r="BD76" s="11" t="s">
        <v>1159</v>
      </c>
      <c r="BE76" s="11" t="s">
        <v>1160</v>
      </c>
    </row>
    <row r="77" spans="1:57" ht="32" hidden="1" customHeight="1" x14ac:dyDescent="0.15">
      <c r="A77" s="15" t="s">
        <v>1161</v>
      </c>
      <c r="B77" s="11" t="s">
        <v>1162</v>
      </c>
      <c r="C77" s="11" t="s">
        <v>45</v>
      </c>
      <c r="D77" s="12">
        <v>2484</v>
      </c>
      <c r="E77" s="11" t="s">
        <v>1162</v>
      </c>
      <c r="F77" s="11" t="s">
        <v>1163</v>
      </c>
      <c r="G77" s="12">
        <v>2021</v>
      </c>
      <c r="H77" s="11" t="s">
        <v>1164</v>
      </c>
      <c r="I77" s="13"/>
      <c r="J77" s="11" t="s">
        <v>485</v>
      </c>
      <c r="K77" s="11" t="s">
        <v>101</v>
      </c>
      <c r="L77" s="11" t="s">
        <v>77</v>
      </c>
      <c r="M77" s="11" t="s">
        <v>1165</v>
      </c>
      <c r="N77" s="11" t="s">
        <v>1166</v>
      </c>
      <c r="O77" s="11" t="s">
        <v>131</v>
      </c>
      <c r="P77" s="11" t="s">
        <v>1167</v>
      </c>
      <c r="Q77" s="11" t="s">
        <v>215</v>
      </c>
      <c r="R77" s="11" t="s">
        <v>1168</v>
      </c>
      <c r="S77" s="11" t="s">
        <v>59</v>
      </c>
      <c r="T77" s="13"/>
      <c r="U77" s="11" t="s">
        <v>109</v>
      </c>
      <c r="V77" s="13"/>
      <c r="W77" s="13"/>
      <c r="X77" s="13"/>
      <c r="Y77" s="13"/>
      <c r="Z77" s="13"/>
      <c r="AA77" s="13"/>
      <c r="AB77" s="13"/>
      <c r="AC77" s="13"/>
      <c r="AD77" s="13"/>
      <c r="AE77" s="13"/>
      <c r="AF77" s="13"/>
      <c r="AG77" s="13"/>
      <c r="AH77" s="13"/>
      <c r="AI77" s="13"/>
      <c r="AJ77" s="13"/>
      <c r="AK77" s="13"/>
      <c r="AL77" s="13"/>
      <c r="AM77" s="11" t="s">
        <v>113</v>
      </c>
      <c r="AN77" s="11" t="s">
        <v>1169</v>
      </c>
      <c r="AO77" s="13" t="s">
        <v>1170</v>
      </c>
      <c r="AP77" s="13"/>
      <c r="AQ77" s="13"/>
      <c r="AR77" s="13"/>
      <c r="AS77" s="13"/>
      <c r="AT77" s="13"/>
      <c r="AU77" s="13"/>
      <c r="AV77" s="13"/>
      <c r="AW77" s="13"/>
      <c r="AX77" s="13"/>
      <c r="AY77" s="11" t="s">
        <v>1171</v>
      </c>
      <c r="AZ77" s="11" t="s">
        <v>1172</v>
      </c>
      <c r="BA77" s="11" t="s">
        <v>1173</v>
      </c>
      <c r="BB77" s="14" t="s">
        <v>1174</v>
      </c>
      <c r="BC77" s="11" t="s">
        <v>1175</v>
      </c>
      <c r="BD77" s="11" t="s">
        <v>1176</v>
      </c>
      <c r="BE77" s="11" t="s">
        <v>1177</v>
      </c>
    </row>
    <row r="78" spans="1:57" ht="20" hidden="1" customHeight="1" x14ac:dyDescent="0.15">
      <c r="A78" s="15" t="s">
        <v>1178</v>
      </c>
      <c r="B78" s="11" t="s">
        <v>1179</v>
      </c>
      <c r="C78" s="11" t="s">
        <v>45</v>
      </c>
      <c r="D78" s="12">
        <v>5056</v>
      </c>
      <c r="E78" s="11" t="s">
        <v>1180</v>
      </c>
      <c r="F78" s="11" t="s">
        <v>1181</v>
      </c>
      <c r="G78" s="12">
        <v>2022</v>
      </c>
      <c r="H78" s="11" t="s">
        <v>98</v>
      </c>
      <c r="I78" s="11" t="s">
        <v>1182</v>
      </c>
      <c r="J78" s="11" t="s">
        <v>100</v>
      </c>
      <c r="K78" s="11" t="s">
        <v>101</v>
      </c>
      <c r="L78" s="11" t="s">
        <v>52</v>
      </c>
      <c r="M78" s="11" t="s">
        <v>1183</v>
      </c>
      <c r="N78" s="11" t="s">
        <v>1184</v>
      </c>
      <c r="O78" s="11" t="s">
        <v>151</v>
      </c>
      <c r="P78" s="11" t="s">
        <v>1185</v>
      </c>
      <c r="Q78" s="11" t="s">
        <v>215</v>
      </c>
      <c r="R78" s="13"/>
      <c r="S78" s="11" t="s">
        <v>59</v>
      </c>
      <c r="T78" s="13"/>
      <c r="U78" s="11" t="s">
        <v>679</v>
      </c>
      <c r="V78" s="11" t="s">
        <v>1186</v>
      </c>
      <c r="W78" s="13"/>
      <c r="X78" s="13"/>
      <c r="Y78" s="11" t="s">
        <v>84</v>
      </c>
      <c r="Z78" s="11" t="s">
        <v>1187</v>
      </c>
      <c r="AA78" s="13"/>
      <c r="AB78" s="13"/>
      <c r="AC78" s="13"/>
      <c r="AD78" s="13"/>
      <c r="AE78" s="11" t="s">
        <v>1188</v>
      </c>
      <c r="AF78" s="11" t="s">
        <v>1189</v>
      </c>
      <c r="AG78" s="13"/>
      <c r="AH78" s="13"/>
      <c r="AI78" s="13"/>
      <c r="AJ78" s="13"/>
      <c r="AK78" s="13"/>
      <c r="AL78" s="13"/>
      <c r="AM78" s="11" t="s">
        <v>1190</v>
      </c>
      <c r="AN78" s="11" t="s">
        <v>1191</v>
      </c>
      <c r="AO78" s="13"/>
      <c r="AP78" s="13"/>
      <c r="AQ78" s="13"/>
      <c r="AR78" s="13"/>
      <c r="AS78" s="13"/>
      <c r="AT78" s="13"/>
      <c r="AU78" s="13"/>
      <c r="AV78" s="13"/>
      <c r="AW78" s="13"/>
      <c r="AX78" s="13"/>
      <c r="AY78" s="11" t="s">
        <v>1192</v>
      </c>
      <c r="AZ78" s="11" t="s">
        <v>1193</v>
      </c>
      <c r="BA78" s="11" t="s">
        <v>1194</v>
      </c>
      <c r="BB78" s="11" t="s">
        <v>1195</v>
      </c>
      <c r="BC78" s="13"/>
      <c r="BD78" s="11" t="s">
        <v>1196</v>
      </c>
      <c r="BE78" s="13"/>
    </row>
    <row r="79" spans="1:57" ht="32" hidden="1" customHeight="1" x14ac:dyDescent="0.15">
      <c r="A79" s="15" t="s">
        <v>1197</v>
      </c>
      <c r="B79" s="11" t="s">
        <v>1198</v>
      </c>
      <c r="C79" s="11" t="s">
        <v>45</v>
      </c>
      <c r="D79" s="12">
        <v>2489</v>
      </c>
      <c r="E79" s="11" t="s">
        <v>1198</v>
      </c>
      <c r="F79" s="11" t="s">
        <v>1199</v>
      </c>
      <c r="G79" s="12">
        <v>2021</v>
      </c>
      <c r="H79" s="11" t="s">
        <v>1200</v>
      </c>
      <c r="I79" s="13"/>
      <c r="J79" s="11" t="s">
        <v>100</v>
      </c>
      <c r="K79" s="11" t="s">
        <v>938</v>
      </c>
      <c r="L79" s="11" t="s">
        <v>52</v>
      </c>
      <c r="M79" s="11" t="s">
        <v>1201</v>
      </c>
      <c r="N79" s="11" t="s">
        <v>1202</v>
      </c>
      <c r="O79" s="11" t="s">
        <v>705</v>
      </c>
      <c r="P79" s="11" t="s">
        <v>1203</v>
      </c>
      <c r="Q79" s="11" t="s">
        <v>57</v>
      </c>
      <c r="R79" s="13"/>
      <c r="S79" s="11" t="s">
        <v>266</v>
      </c>
      <c r="T79" s="13"/>
      <c r="U79" s="11" t="s">
        <v>61</v>
      </c>
      <c r="V79" s="13"/>
      <c r="W79" s="13"/>
      <c r="X79" s="13"/>
      <c r="Y79" s="13"/>
      <c r="Z79" s="13"/>
      <c r="AA79" s="11" t="s">
        <v>62</v>
      </c>
      <c r="AB79" s="11" t="s">
        <v>1204</v>
      </c>
      <c r="AC79" s="13"/>
      <c r="AD79" s="13"/>
      <c r="AE79" s="13"/>
      <c r="AF79" s="13"/>
      <c r="AG79" s="13"/>
      <c r="AH79" s="13"/>
      <c r="AI79" s="13"/>
      <c r="AJ79" s="13"/>
      <c r="AK79" s="13"/>
      <c r="AL79" s="13"/>
      <c r="AM79" s="13"/>
      <c r="AN79" s="13"/>
      <c r="AO79" s="13"/>
      <c r="AP79" s="13"/>
      <c r="AQ79" s="13"/>
      <c r="AR79" s="13"/>
      <c r="AS79" s="13"/>
      <c r="AT79" s="13"/>
      <c r="AU79" s="13"/>
      <c r="AV79" s="13"/>
      <c r="AW79" s="13"/>
      <c r="AX79" s="13"/>
      <c r="AY79" s="20" t="s">
        <v>1205</v>
      </c>
      <c r="AZ79" s="11" t="s">
        <v>1206</v>
      </c>
      <c r="BA79" s="13"/>
      <c r="BB79" s="11" t="s">
        <v>1207</v>
      </c>
      <c r="BC79" s="13"/>
      <c r="BD79" s="11" t="s">
        <v>1208</v>
      </c>
      <c r="BE79" s="13"/>
    </row>
    <row r="80" spans="1:57" ht="20" hidden="1" customHeight="1" x14ac:dyDescent="0.15">
      <c r="A80" s="15" t="s">
        <v>1209</v>
      </c>
      <c r="B80" s="11" t="s">
        <v>1210</v>
      </c>
      <c r="C80" s="11" t="s">
        <v>45</v>
      </c>
      <c r="D80" s="12">
        <v>2490</v>
      </c>
      <c r="E80" s="11" t="s">
        <v>1211</v>
      </c>
      <c r="F80" s="11" t="s">
        <v>1212</v>
      </c>
      <c r="G80" s="12">
        <v>2021</v>
      </c>
      <c r="H80" s="11" t="s">
        <v>297</v>
      </c>
      <c r="I80" s="13"/>
      <c r="J80" s="11" t="s">
        <v>100</v>
      </c>
      <c r="K80" s="11" t="s">
        <v>51</v>
      </c>
      <c r="L80" s="11" t="s">
        <v>52</v>
      </c>
      <c r="M80" s="13"/>
      <c r="N80" s="11" t="s">
        <v>1213</v>
      </c>
      <c r="O80" s="11" t="s">
        <v>151</v>
      </c>
      <c r="P80" s="11" t="s">
        <v>1214</v>
      </c>
      <c r="Q80" s="11" t="s">
        <v>57</v>
      </c>
      <c r="R80" s="13"/>
      <c r="S80" s="11" t="s">
        <v>59</v>
      </c>
      <c r="T80" s="13"/>
      <c r="U80" s="11" t="s">
        <v>679</v>
      </c>
      <c r="V80" s="13"/>
      <c r="W80" s="13"/>
      <c r="X80" s="13"/>
      <c r="Y80" s="13"/>
      <c r="Z80" s="13"/>
      <c r="AA80" s="11" t="s">
        <v>283</v>
      </c>
      <c r="AB80" s="13"/>
      <c r="AC80" s="13"/>
      <c r="AD80" s="13"/>
      <c r="AE80" s="11" t="s">
        <v>820</v>
      </c>
      <c r="AF80" s="11" t="s">
        <v>1215</v>
      </c>
      <c r="AG80" s="13"/>
      <c r="AH80" s="13"/>
      <c r="AI80" s="13"/>
      <c r="AJ80" s="13"/>
      <c r="AK80" s="13"/>
      <c r="AL80" s="13"/>
      <c r="AM80" s="13"/>
      <c r="AN80" s="13"/>
      <c r="AO80" s="13"/>
      <c r="AP80" s="13"/>
      <c r="AQ80" s="13"/>
      <c r="AR80" s="13"/>
      <c r="AS80" s="13"/>
      <c r="AT80" s="13"/>
      <c r="AU80" s="13"/>
      <c r="AV80" s="13"/>
      <c r="AW80" s="13"/>
      <c r="AX80" s="13"/>
      <c r="AY80" s="20" t="s">
        <v>1216</v>
      </c>
      <c r="AZ80" s="11" t="s">
        <v>1217</v>
      </c>
      <c r="BA80" s="11" t="s">
        <v>1218</v>
      </c>
      <c r="BB80" s="13"/>
      <c r="BC80" s="13"/>
      <c r="BD80" s="11" t="s">
        <v>1219</v>
      </c>
      <c r="BE80" s="11" t="s">
        <v>1220</v>
      </c>
    </row>
    <row r="81" spans="1:57" ht="20" hidden="1" customHeight="1" x14ac:dyDescent="0.15">
      <c r="A81" s="15" t="s">
        <v>1221</v>
      </c>
      <c r="B81" s="11" t="s">
        <v>1222</v>
      </c>
      <c r="C81" s="11" t="s">
        <v>45</v>
      </c>
      <c r="D81" s="12">
        <v>76</v>
      </c>
      <c r="E81" s="11" t="s">
        <v>1223</v>
      </c>
      <c r="F81" s="11" t="s">
        <v>1224</v>
      </c>
      <c r="G81" s="12">
        <v>2022</v>
      </c>
      <c r="H81" s="11" t="s">
        <v>1225</v>
      </c>
      <c r="I81" s="13"/>
      <c r="J81" s="11" t="s">
        <v>485</v>
      </c>
      <c r="K81" s="11" t="s">
        <v>101</v>
      </c>
      <c r="L81" s="11" t="s">
        <v>77</v>
      </c>
      <c r="M81" s="13"/>
      <c r="N81" s="11" t="s">
        <v>1226</v>
      </c>
      <c r="O81" s="11" t="s">
        <v>80</v>
      </c>
      <c r="P81" s="11" t="s">
        <v>1227</v>
      </c>
      <c r="Q81" s="11" t="s">
        <v>246</v>
      </c>
      <c r="R81" s="13"/>
      <c r="S81" s="11" t="s">
        <v>59</v>
      </c>
      <c r="T81" s="13"/>
      <c r="U81" s="11" t="s">
        <v>233</v>
      </c>
      <c r="V81" s="13"/>
      <c r="W81" s="11" t="s">
        <v>135</v>
      </c>
      <c r="X81" s="11" t="s">
        <v>1228</v>
      </c>
      <c r="Y81" s="13"/>
      <c r="Z81" s="13"/>
      <c r="AA81" s="13"/>
      <c r="AB81" s="13"/>
      <c r="AC81" s="13"/>
      <c r="AD81" s="13"/>
      <c r="AE81" s="13"/>
      <c r="AF81" s="13"/>
      <c r="AG81" s="13"/>
      <c r="AH81" s="13"/>
      <c r="AI81" s="13"/>
      <c r="AJ81" s="13"/>
      <c r="AK81" s="13"/>
      <c r="AL81" s="13"/>
      <c r="AM81" s="13"/>
      <c r="AN81" s="13"/>
      <c r="AO81" s="13"/>
      <c r="AP81" s="13"/>
      <c r="AQ81" s="13"/>
      <c r="AR81" s="13"/>
      <c r="AS81" s="13"/>
      <c r="AT81" s="13"/>
      <c r="AU81" s="13"/>
      <c r="AV81" s="13"/>
      <c r="AW81" s="13"/>
      <c r="AX81" s="13"/>
      <c r="AY81" s="11" t="s">
        <v>1229</v>
      </c>
      <c r="AZ81" s="11" t="s">
        <v>1230</v>
      </c>
      <c r="BA81" s="11" t="s">
        <v>1231</v>
      </c>
      <c r="BB81" s="11" t="s">
        <v>1232</v>
      </c>
      <c r="BC81" s="13"/>
      <c r="BD81" s="13"/>
      <c r="BE81" s="11" t="s">
        <v>1233</v>
      </c>
    </row>
    <row r="82" spans="1:57" ht="32" hidden="1" customHeight="1" x14ac:dyDescent="0.15">
      <c r="A82" s="15" t="s">
        <v>1234</v>
      </c>
      <c r="B82" s="11" t="s">
        <v>1235</v>
      </c>
      <c r="C82" s="11" t="s">
        <v>45</v>
      </c>
      <c r="D82" s="12">
        <v>2509</v>
      </c>
      <c r="E82" s="11" t="s">
        <v>1235</v>
      </c>
      <c r="F82" s="11" t="s">
        <v>1236</v>
      </c>
      <c r="G82" s="12">
        <v>2021</v>
      </c>
      <c r="H82" s="11" t="s">
        <v>149</v>
      </c>
      <c r="I82" s="13"/>
      <c r="J82" s="11" t="s">
        <v>100</v>
      </c>
      <c r="K82" s="11" t="s">
        <v>101</v>
      </c>
      <c r="L82" s="11" t="s">
        <v>77</v>
      </c>
      <c r="M82" s="11" t="s">
        <v>1237</v>
      </c>
      <c r="N82" s="11" t="s">
        <v>1238</v>
      </c>
      <c r="O82" s="11" t="s">
        <v>103</v>
      </c>
      <c r="P82" s="11" t="s">
        <v>1239</v>
      </c>
      <c r="Q82" s="11" t="s">
        <v>215</v>
      </c>
      <c r="R82" s="13"/>
      <c r="S82" s="11" t="s">
        <v>59</v>
      </c>
      <c r="T82" s="13"/>
      <c r="U82" s="11" t="s">
        <v>61</v>
      </c>
      <c r="V82" s="11" t="s">
        <v>1240</v>
      </c>
      <c r="W82" s="13"/>
      <c r="X82" s="13"/>
      <c r="Y82" s="13"/>
      <c r="Z82" s="13"/>
      <c r="AA82" s="11" t="s">
        <v>283</v>
      </c>
      <c r="AB82" s="11" t="s">
        <v>1240</v>
      </c>
      <c r="AC82" s="13"/>
      <c r="AD82" s="13"/>
      <c r="AE82" s="13"/>
      <c r="AF82" s="13"/>
      <c r="AG82" s="13"/>
      <c r="AH82" s="13"/>
      <c r="AI82" s="13"/>
      <c r="AJ82" s="13"/>
      <c r="AK82" s="13"/>
      <c r="AL82" s="13"/>
      <c r="AM82" s="13"/>
      <c r="AN82" s="13"/>
      <c r="AO82" s="11"/>
      <c r="AP82" s="13"/>
      <c r="AQ82" s="13"/>
      <c r="AR82" s="13"/>
      <c r="AS82" s="13"/>
      <c r="AT82" s="13"/>
      <c r="AU82" s="13"/>
      <c r="AV82" s="13"/>
      <c r="AW82" s="13"/>
      <c r="AX82" s="13"/>
      <c r="AY82" s="11" t="s">
        <v>1241</v>
      </c>
      <c r="AZ82" s="11" t="s">
        <v>1242</v>
      </c>
      <c r="BA82" s="11" t="s">
        <v>1243</v>
      </c>
      <c r="BB82" s="14" t="s">
        <v>1244</v>
      </c>
      <c r="BC82" s="11" t="s">
        <v>1245</v>
      </c>
      <c r="BD82" s="11" t="s">
        <v>1246</v>
      </c>
      <c r="BE82" s="13"/>
    </row>
    <row r="83" spans="1:57" ht="20" hidden="1" customHeight="1" x14ac:dyDescent="0.15">
      <c r="A83" s="15" t="s">
        <v>1247</v>
      </c>
      <c r="B83" s="11" t="s">
        <v>1248</v>
      </c>
      <c r="C83" s="11" t="s">
        <v>45</v>
      </c>
      <c r="D83" s="12">
        <v>2523</v>
      </c>
      <c r="E83" s="11" t="s">
        <v>1248</v>
      </c>
      <c r="F83" s="11" t="s">
        <v>1249</v>
      </c>
      <c r="G83" s="12">
        <v>2021</v>
      </c>
      <c r="H83" s="11" t="s">
        <v>1250</v>
      </c>
      <c r="I83" s="13"/>
      <c r="J83" s="11" t="s">
        <v>100</v>
      </c>
      <c r="K83" s="11" t="s">
        <v>51</v>
      </c>
      <c r="L83" s="11" t="s">
        <v>52</v>
      </c>
      <c r="M83" s="11" t="s">
        <v>1251</v>
      </c>
      <c r="N83" s="11" t="s">
        <v>1252</v>
      </c>
      <c r="O83" s="11" t="s">
        <v>80</v>
      </c>
      <c r="P83" s="11" t="s">
        <v>1253</v>
      </c>
      <c r="Q83" s="11" t="s">
        <v>57</v>
      </c>
      <c r="R83" s="13"/>
      <c r="S83" s="11" t="s">
        <v>59</v>
      </c>
      <c r="T83" s="13"/>
      <c r="U83" s="11" t="s">
        <v>34</v>
      </c>
      <c r="V83" s="13"/>
      <c r="W83" s="13"/>
      <c r="X83" s="13"/>
      <c r="Y83" s="13"/>
      <c r="Z83" s="13"/>
      <c r="AA83" s="13"/>
      <c r="AB83" s="13"/>
      <c r="AC83" s="13"/>
      <c r="AD83" s="13"/>
      <c r="AE83" s="13"/>
      <c r="AF83" s="13"/>
      <c r="AG83" s="13"/>
      <c r="AH83" s="13"/>
      <c r="AI83" s="13"/>
      <c r="AJ83" s="13"/>
      <c r="AK83" s="13"/>
      <c r="AL83" s="13"/>
      <c r="AM83" s="13"/>
      <c r="AN83" s="13"/>
      <c r="AO83" s="13"/>
      <c r="AP83" s="13"/>
      <c r="AQ83" s="13"/>
      <c r="AR83" s="13"/>
      <c r="AS83" s="13"/>
      <c r="AT83" s="13"/>
      <c r="AU83" s="11" t="s">
        <v>138</v>
      </c>
      <c r="AV83" s="11" t="s">
        <v>1254</v>
      </c>
      <c r="AW83" s="13"/>
      <c r="AX83" s="13"/>
      <c r="AY83" s="11" t="s">
        <v>1255</v>
      </c>
      <c r="AZ83" s="11" t="s">
        <v>1256</v>
      </c>
      <c r="BA83" s="11" t="s">
        <v>1257</v>
      </c>
      <c r="BB83" s="11" t="s">
        <v>1258</v>
      </c>
      <c r="BC83" s="13"/>
      <c r="BD83" s="13"/>
      <c r="BE83" s="13"/>
    </row>
    <row r="84" spans="1:57" ht="20" hidden="1" customHeight="1" x14ac:dyDescent="0.15">
      <c r="A84" s="10" t="s">
        <v>1259</v>
      </c>
      <c r="B84" s="11" t="s">
        <v>1260</v>
      </c>
      <c r="C84" s="11" t="s">
        <v>45</v>
      </c>
      <c r="D84" s="12">
        <v>5658</v>
      </c>
      <c r="E84" s="11" t="s">
        <v>1260</v>
      </c>
      <c r="F84" s="11" t="s">
        <v>1261</v>
      </c>
      <c r="G84" s="12">
        <v>2021</v>
      </c>
      <c r="H84" s="11" t="s">
        <v>149</v>
      </c>
      <c r="I84" s="13"/>
      <c r="J84" s="11" t="s">
        <v>100</v>
      </c>
      <c r="K84" s="11" t="s">
        <v>101</v>
      </c>
      <c r="L84" s="11" t="s">
        <v>52</v>
      </c>
      <c r="M84" s="13"/>
      <c r="N84" s="11" t="s">
        <v>1262</v>
      </c>
      <c r="O84" s="11" t="s">
        <v>1263</v>
      </c>
      <c r="P84" s="11" t="s">
        <v>1264</v>
      </c>
      <c r="Q84" s="11" t="s">
        <v>57</v>
      </c>
      <c r="R84" s="13"/>
      <c r="S84" s="11" t="s">
        <v>59</v>
      </c>
      <c r="T84" s="13"/>
      <c r="U84" s="11" t="s">
        <v>32</v>
      </c>
      <c r="V84" s="13" t="s">
        <v>1265</v>
      </c>
      <c r="W84" s="13"/>
      <c r="X84" s="13"/>
      <c r="Y84" s="13"/>
      <c r="Z84" s="13"/>
      <c r="AA84" s="13"/>
      <c r="AB84" s="13"/>
      <c r="AC84" s="13"/>
      <c r="AD84" s="13"/>
      <c r="AE84" s="13"/>
      <c r="AF84" s="13"/>
      <c r="AG84" s="13"/>
      <c r="AH84" s="13"/>
      <c r="AI84" s="13"/>
      <c r="AJ84" s="13"/>
      <c r="AK84" s="13"/>
      <c r="AL84" s="13"/>
      <c r="AM84" s="13"/>
      <c r="AN84" s="13"/>
      <c r="AO84" s="13"/>
      <c r="AP84" s="13"/>
      <c r="AQ84" s="11" t="s">
        <v>1266</v>
      </c>
      <c r="AR84" s="11" t="s">
        <v>1267</v>
      </c>
      <c r="AS84" s="13"/>
      <c r="AT84" s="13"/>
      <c r="AU84" s="13"/>
      <c r="AV84" s="13"/>
      <c r="AW84" s="13"/>
      <c r="AX84" s="13"/>
      <c r="AY84" s="11" t="s">
        <v>1267</v>
      </c>
      <c r="AZ84" s="11" t="s">
        <v>1268</v>
      </c>
      <c r="BA84" s="13"/>
      <c r="BB84" s="13"/>
      <c r="BC84" s="13"/>
      <c r="BD84" s="11" t="s">
        <v>1269</v>
      </c>
      <c r="BE84" s="13"/>
    </row>
    <row r="85" spans="1:57" ht="54" hidden="1" customHeight="1" x14ac:dyDescent="0.15">
      <c r="A85" s="15" t="s">
        <v>1270</v>
      </c>
      <c r="B85" s="11" t="s">
        <v>1271</v>
      </c>
      <c r="C85" s="11" t="s">
        <v>45</v>
      </c>
      <c r="D85" s="12">
        <v>81</v>
      </c>
      <c r="E85" s="11" t="s">
        <v>1272</v>
      </c>
      <c r="F85" s="11" t="s">
        <v>1273</v>
      </c>
      <c r="G85" s="12">
        <v>2021</v>
      </c>
      <c r="H85" s="11" t="s">
        <v>383</v>
      </c>
      <c r="I85" s="13"/>
      <c r="J85" s="11" t="s">
        <v>50</v>
      </c>
      <c r="K85" s="11" t="s">
        <v>51</v>
      </c>
      <c r="L85" s="11" t="s">
        <v>77</v>
      </c>
      <c r="M85" s="11" t="s">
        <v>1274</v>
      </c>
      <c r="N85" s="11" t="s">
        <v>1275</v>
      </c>
      <c r="O85" s="11" t="s">
        <v>151</v>
      </c>
      <c r="P85" s="11" t="s">
        <v>1276</v>
      </c>
      <c r="Q85" s="11" t="s">
        <v>57</v>
      </c>
      <c r="R85" s="13"/>
      <c r="S85" s="11" t="s">
        <v>59</v>
      </c>
      <c r="T85" s="13"/>
      <c r="U85" s="11" t="s">
        <v>61</v>
      </c>
      <c r="V85" s="13"/>
      <c r="W85" s="13"/>
      <c r="X85" s="13"/>
      <c r="Y85" s="13"/>
      <c r="Z85" s="13"/>
      <c r="AA85" s="11" t="s">
        <v>283</v>
      </c>
      <c r="AB85" s="11" t="s">
        <v>1277</v>
      </c>
      <c r="AC85" s="13"/>
      <c r="AD85" s="13"/>
      <c r="AE85" s="13"/>
      <c r="AF85" s="13"/>
      <c r="AG85" s="13"/>
      <c r="AH85" s="13"/>
      <c r="AI85" s="13"/>
      <c r="AJ85" s="13"/>
      <c r="AK85" s="13"/>
      <c r="AL85" s="13"/>
      <c r="AM85" s="13"/>
      <c r="AN85" s="13"/>
      <c r="AO85" s="13"/>
      <c r="AP85" s="13"/>
      <c r="AQ85" s="13"/>
      <c r="AR85" s="13"/>
      <c r="AS85" s="13"/>
      <c r="AT85" s="13"/>
      <c r="AU85" s="13"/>
      <c r="AV85" s="13"/>
      <c r="AW85" s="13"/>
      <c r="AX85" s="13"/>
      <c r="AY85" s="11" t="s">
        <v>1278</v>
      </c>
      <c r="AZ85" s="11" t="s">
        <v>1279</v>
      </c>
      <c r="BA85" s="11" t="s">
        <v>1280</v>
      </c>
      <c r="BB85" s="11" t="s">
        <v>1281</v>
      </c>
      <c r="BC85" s="11" t="s">
        <v>1282</v>
      </c>
      <c r="BD85" s="11" t="s">
        <v>1283</v>
      </c>
      <c r="BE85" s="11" t="s">
        <v>1284</v>
      </c>
    </row>
    <row r="86" spans="1:57" ht="44" hidden="1" customHeight="1" x14ac:dyDescent="0.15">
      <c r="A86" s="15" t="s">
        <v>1285</v>
      </c>
      <c r="B86" s="11" t="s">
        <v>1286</v>
      </c>
      <c r="C86" s="11" t="s">
        <v>45</v>
      </c>
      <c r="D86" s="12">
        <v>2556</v>
      </c>
      <c r="E86" s="11" t="s">
        <v>1286</v>
      </c>
      <c r="F86" s="11" t="s">
        <v>1287</v>
      </c>
      <c r="G86" s="12">
        <v>2021</v>
      </c>
      <c r="H86" s="11" t="s">
        <v>383</v>
      </c>
      <c r="I86" s="13"/>
      <c r="J86" s="11" t="s">
        <v>50</v>
      </c>
      <c r="K86" s="11" t="s">
        <v>51</v>
      </c>
      <c r="L86" s="11" t="s">
        <v>77</v>
      </c>
      <c r="M86" s="13"/>
      <c r="N86" s="11" t="s">
        <v>1288</v>
      </c>
      <c r="O86" s="11" t="s">
        <v>1114</v>
      </c>
      <c r="P86" s="11" t="s">
        <v>1289</v>
      </c>
      <c r="Q86" s="11" t="s">
        <v>57</v>
      </c>
      <c r="R86" s="13"/>
      <c r="S86" s="11" t="s">
        <v>59</v>
      </c>
      <c r="T86" s="13"/>
      <c r="U86" s="11" t="s">
        <v>233</v>
      </c>
      <c r="V86" s="13"/>
      <c r="W86" s="11" t="s">
        <v>135</v>
      </c>
      <c r="X86" s="11" t="s">
        <v>1290</v>
      </c>
      <c r="Y86" s="13"/>
      <c r="Z86" s="13"/>
      <c r="AA86" s="13"/>
      <c r="AB86" s="13"/>
      <c r="AC86" s="13"/>
      <c r="AD86" s="13"/>
      <c r="AE86" s="13"/>
      <c r="AF86" s="13"/>
      <c r="AG86" s="13"/>
      <c r="AH86" s="13"/>
      <c r="AI86" s="13"/>
      <c r="AJ86" s="13"/>
      <c r="AK86" s="13"/>
      <c r="AL86" s="13"/>
      <c r="AM86" s="13"/>
      <c r="AN86" s="13"/>
      <c r="AO86" s="13"/>
      <c r="AP86" s="13"/>
      <c r="AQ86" s="13"/>
      <c r="AR86" s="13"/>
      <c r="AS86" s="13"/>
      <c r="AT86" s="13"/>
      <c r="AU86" s="13"/>
      <c r="AV86" s="13"/>
      <c r="AW86" s="13"/>
      <c r="AX86" s="13"/>
      <c r="AY86" s="11" t="s">
        <v>1291</v>
      </c>
      <c r="AZ86" s="11" t="s">
        <v>1292</v>
      </c>
      <c r="BA86" s="14" t="s">
        <v>1293</v>
      </c>
      <c r="BB86" s="11" t="s">
        <v>1294</v>
      </c>
      <c r="BC86" s="11" t="s">
        <v>1295</v>
      </c>
      <c r="BD86" s="13"/>
      <c r="BE86" s="13"/>
    </row>
    <row r="87" spans="1:57" ht="60" hidden="1" customHeight="1" x14ac:dyDescent="0.15">
      <c r="A87" s="15" t="s">
        <v>1296</v>
      </c>
      <c r="B87" s="11" t="s">
        <v>1297</v>
      </c>
      <c r="C87" s="11" t="s">
        <v>45</v>
      </c>
      <c r="D87" s="12">
        <v>5053</v>
      </c>
      <c r="E87" s="11" t="s">
        <v>1297</v>
      </c>
      <c r="F87" s="11" t="s">
        <v>1298</v>
      </c>
      <c r="G87" s="12">
        <v>2021</v>
      </c>
      <c r="H87" s="11" t="s">
        <v>1299</v>
      </c>
      <c r="I87" s="13"/>
      <c r="J87" s="11" t="s">
        <v>485</v>
      </c>
      <c r="K87" s="11" t="s">
        <v>101</v>
      </c>
      <c r="L87" s="11" t="s">
        <v>77</v>
      </c>
      <c r="M87" s="11" t="s">
        <v>1300</v>
      </c>
      <c r="N87" s="11" t="s">
        <v>1301</v>
      </c>
      <c r="O87" s="11" t="s">
        <v>151</v>
      </c>
      <c r="P87" s="11" t="s">
        <v>1302</v>
      </c>
      <c r="Q87" s="11" t="s">
        <v>170</v>
      </c>
      <c r="R87" s="13"/>
      <c r="S87" s="11" t="s">
        <v>172</v>
      </c>
      <c r="T87" s="13"/>
      <c r="U87" s="11" t="s">
        <v>173</v>
      </c>
      <c r="V87" s="13"/>
      <c r="W87" s="13"/>
      <c r="X87" s="13"/>
      <c r="Y87" s="13"/>
      <c r="Z87" s="13"/>
      <c r="AA87" s="13"/>
      <c r="AB87" s="13"/>
      <c r="AC87" s="13"/>
      <c r="AD87" s="13"/>
      <c r="AE87" s="13"/>
      <c r="AF87" s="13"/>
      <c r="AG87" s="11" t="s">
        <v>174</v>
      </c>
      <c r="AH87" s="13"/>
      <c r="AI87" s="13"/>
      <c r="AJ87" s="13"/>
      <c r="AK87" s="13"/>
      <c r="AL87" s="13"/>
      <c r="AM87" s="13"/>
      <c r="AN87" s="13"/>
      <c r="AO87" s="13"/>
      <c r="AP87" s="13"/>
      <c r="AQ87" s="13"/>
      <c r="AR87" s="13"/>
      <c r="AS87" s="11" t="s">
        <v>176</v>
      </c>
      <c r="AT87" s="11" t="s">
        <v>1303</v>
      </c>
      <c r="AU87" s="13"/>
      <c r="AV87" s="13"/>
      <c r="AW87" s="13"/>
      <c r="AX87" s="13"/>
      <c r="AY87" s="11" t="s">
        <v>1304</v>
      </c>
      <c r="AZ87" s="11" t="s">
        <v>1305</v>
      </c>
      <c r="BA87" s="11" t="s">
        <v>1306</v>
      </c>
      <c r="BB87" s="14" t="s">
        <v>1307</v>
      </c>
      <c r="BC87" s="11" t="s">
        <v>1308</v>
      </c>
      <c r="BD87" s="11" t="s">
        <v>1309</v>
      </c>
      <c r="BE87" s="13"/>
    </row>
    <row r="88" spans="1:57" ht="45" hidden="1" customHeight="1" x14ac:dyDescent="0.15">
      <c r="A88" s="15" t="s">
        <v>1310</v>
      </c>
      <c r="B88" s="11" t="s">
        <v>1311</v>
      </c>
      <c r="C88" s="11" t="s">
        <v>45</v>
      </c>
      <c r="D88" s="12">
        <v>5597</v>
      </c>
      <c r="E88" s="11" t="s">
        <v>1312</v>
      </c>
      <c r="F88" s="11" t="s">
        <v>1310</v>
      </c>
      <c r="G88" s="12">
        <v>2022</v>
      </c>
      <c r="H88" s="11" t="s">
        <v>383</v>
      </c>
      <c r="I88" s="13"/>
      <c r="J88" s="11" t="s">
        <v>50</v>
      </c>
      <c r="K88" s="11" t="s">
        <v>51</v>
      </c>
      <c r="L88" s="11" t="s">
        <v>77</v>
      </c>
      <c r="M88" s="13"/>
      <c r="N88" s="11" t="s">
        <v>1313</v>
      </c>
      <c r="O88" s="11" t="s">
        <v>151</v>
      </c>
      <c r="P88" s="11" t="s">
        <v>1314</v>
      </c>
      <c r="Q88" s="11" t="s">
        <v>57</v>
      </c>
      <c r="R88" s="13"/>
      <c r="S88" s="11" t="s">
        <v>59</v>
      </c>
      <c r="T88" s="13"/>
      <c r="U88" s="11" t="s">
        <v>34</v>
      </c>
      <c r="V88" s="13"/>
      <c r="W88" s="13"/>
      <c r="X88" s="13"/>
      <c r="Y88" s="13"/>
      <c r="Z88" s="13"/>
      <c r="AA88" s="13"/>
      <c r="AB88" s="13"/>
      <c r="AC88" s="13"/>
      <c r="AD88" s="13"/>
      <c r="AE88" s="13"/>
      <c r="AF88" s="13"/>
      <c r="AG88" s="13"/>
      <c r="AH88" s="13"/>
      <c r="AI88" s="13"/>
      <c r="AJ88" s="13"/>
      <c r="AK88" s="13"/>
      <c r="AL88" s="13"/>
      <c r="AM88" s="13"/>
      <c r="AN88" s="13"/>
      <c r="AO88" s="13"/>
      <c r="AP88" s="13"/>
      <c r="AQ88" s="13"/>
      <c r="AR88" s="13"/>
      <c r="AS88" s="13"/>
      <c r="AT88" s="13"/>
      <c r="AU88" s="11" t="s">
        <v>138</v>
      </c>
      <c r="AV88" s="11" t="s">
        <v>1315</v>
      </c>
      <c r="AW88" s="13"/>
      <c r="AX88" s="13"/>
      <c r="AY88" s="11" t="s">
        <v>1316</v>
      </c>
      <c r="AZ88" s="11" t="s">
        <v>1317</v>
      </c>
      <c r="BA88" s="11" t="s">
        <v>1318</v>
      </c>
      <c r="BB88" s="11" t="s">
        <v>1319</v>
      </c>
      <c r="BC88" s="13"/>
      <c r="BD88" s="13"/>
      <c r="BE88" s="13"/>
    </row>
    <row r="89" spans="1:57" ht="20" hidden="1" customHeight="1" x14ac:dyDescent="0.15">
      <c r="A89" s="15" t="s">
        <v>1320</v>
      </c>
      <c r="B89" s="11" t="s">
        <v>1321</v>
      </c>
      <c r="C89" s="11" t="s">
        <v>45</v>
      </c>
      <c r="D89" s="12">
        <v>2570</v>
      </c>
      <c r="E89" s="11" t="s">
        <v>1321</v>
      </c>
      <c r="F89" s="11" t="s">
        <v>1322</v>
      </c>
      <c r="G89" s="12">
        <v>2021</v>
      </c>
      <c r="H89" s="11" t="s">
        <v>149</v>
      </c>
      <c r="I89" s="13"/>
      <c r="J89" s="11" t="s">
        <v>100</v>
      </c>
      <c r="K89" s="11" t="s">
        <v>101</v>
      </c>
      <c r="L89" s="11" t="s">
        <v>77</v>
      </c>
      <c r="M89" s="13"/>
      <c r="N89" s="11" t="s">
        <v>1323</v>
      </c>
      <c r="O89" s="11" t="s">
        <v>103</v>
      </c>
      <c r="P89" s="11" t="s">
        <v>1324</v>
      </c>
      <c r="Q89" s="11" t="s">
        <v>105</v>
      </c>
      <c r="R89" s="13"/>
      <c r="S89" s="11" t="s">
        <v>1325</v>
      </c>
      <c r="T89" s="11" t="s">
        <v>1326</v>
      </c>
      <c r="U89" s="11" t="s">
        <v>109</v>
      </c>
      <c r="V89" s="13"/>
      <c r="W89" s="13"/>
      <c r="X89" s="13"/>
      <c r="Y89" s="13"/>
      <c r="Z89" s="13"/>
      <c r="AA89" s="13"/>
      <c r="AB89" s="13"/>
      <c r="AC89" s="13"/>
      <c r="AD89" s="13"/>
      <c r="AE89" s="13"/>
      <c r="AF89" s="13"/>
      <c r="AG89" s="13"/>
      <c r="AH89" s="13"/>
      <c r="AI89" s="13"/>
      <c r="AJ89" s="13"/>
      <c r="AK89" s="13"/>
      <c r="AL89" s="13"/>
      <c r="AM89" s="11" t="s">
        <v>113</v>
      </c>
      <c r="AN89" s="13"/>
      <c r="AO89" s="11" t="s">
        <v>528</v>
      </c>
      <c r="AP89" s="11" t="s">
        <v>1327</v>
      </c>
      <c r="AQ89" s="13"/>
      <c r="AR89" s="13"/>
      <c r="AS89" s="13"/>
      <c r="AT89" s="13"/>
      <c r="AU89" s="13"/>
      <c r="AV89" s="13"/>
      <c r="AW89" s="13"/>
      <c r="AX89" s="13"/>
      <c r="AY89" s="11" t="s">
        <v>1328</v>
      </c>
      <c r="AZ89" s="11" t="s">
        <v>1329</v>
      </c>
      <c r="BA89" s="11" t="s">
        <v>1330</v>
      </c>
      <c r="BB89" s="11" t="s">
        <v>1331</v>
      </c>
      <c r="BC89" s="11" t="s">
        <v>1332</v>
      </c>
      <c r="BD89" s="11" t="s">
        <v>1333</v>
      </c>
      <c r="BE89" s="13"/>
    </row>
    <row r="90" spans="1:57" ht="20" hidden="1" customHeight="1" x14ac:dyDescent="0.15">
      <c r="A90" s="15" t="s">
        <v>1334</v>
      </c>
      <c r="B90" s="11" t="s">
        <v>1335</v>
      </c>
      <c r="C90" s="11" t="s">
        <v>45</v>
      </c>
      <c r="D90" s="12">
        <v>2579</v>
      </c>
      <c r="E90" s="11" t="s">
        <v>1335</v>
      </c>
      <c r="F90" s="11" t="s">
        <v>1336</v>
      </c>
      <c r="G90" s="12">
        <v>2021</v>
      </c>
      <c r="H90" s="11" t="s">
        <v>149</v>
      </c>
      <c r="I90" s="11" t="s">
        <v>1337</v>
      </c>
      <c r="J90" s="11" t="s">
        <v>100</v>
      </c>
      <c r="K90" s="11" t="s">
        <v>101</v>
      </c>
      <c r="L90" s="11" t="s">
        <v>77</v>
      </c>
      <c r="M90" s="11" t="s">
        <v>1338</v>
      </c>
      <c r="N90" s="11" t="s">
        <v>1339</v>
      </c>
      <c r="O90" s="11" t="s">
        <v>245</v>
      </c>
      <c r="P90" s="13"/>
      <c r="Q90" s="11" t="s">
        <v>215</v>
      </c>
      <c r="R90" s="13"/>
      <c r="S90" s="11" t="s">
        <v>59</v>
      </c>
      <c r="T90" s="13"/>
      <c r="U90" s="11" t="s">
        <v>61</v>
      </c>
      <c r="V90" s="13"/>
      <c r="W90" s="13"/>
      <c r="X90" s="13"/>
      <c r="Y90" s="13"/>
      <c r="Z90" s="13"/>
      <c r="AA90" s="11" t="s">
        <v>283</v>
      </c>
      <c r="AB90" s="13" t="s">
        <v>1340</v>
      </c>
      <c r="AC90" s="13"/>
      <c r="AD90" s="13"/>
      <c r="AE90" s="13"/>
      <c r="AF90" s="13"/>
      <c r="AG90" s="13"/>
      <c r="AH90" s="13"/>
      <c r="AI90" s="13"/>
      <c r="AJ90" s="13"/>
      <c r="AK90" s="13"/>
      <c r="AL90" s="13"/>
      <c r="AM90" s="13"/>
      <c r="AN90" s="13"/>
      <c r="AO90" s="13"/>
      <c r="AP90" s="13"/>
      <c r="AQ90" s="13"/>
      <c r="AR90" s="13"/>
      <c r="AS90" s="13"/>
      <c r="AT90" s="13"/>
      <c r="AU90" s="13"/>
      <c r="AV90" s="13"/>
      <c r="AW90" s="13"/>
      <c r="AX90" s="13"/>
      <c r="AY90" s="11" t="s">
        <v>1341</v>
      </c>
      <c r="AZ90" s="11" t="s">
        <v>1342</v>
      </c>
      <c r="BA90" s="13"/>
      <c r="BB90" s="11" t="s">
        <v>1343</v>
      </c>
      <c r="BC90" s="11" t="s">
        <v>1344</v>
      </c>
      <c r="BD90" s="11" t="s">
        <v>1345</v>
      </c>
      <c r="BE90" s="13"/>
    </row>
    <row r="91" spans="1:57" ht="32" hidden="1" customHeight="1" x14ac:dyDescent="0.15">
      <c r="A91" s="15" t="s">
        <v>1346</v>
      </c>
      <c r="B91" s="11" t="s">
        <v>1347</v>
      </c>
      <c r="C91" s="11" t="s">
        <v>45</v>
      </c>
      <c r="D91" s="12">
        <v>2601</v>
      </c>
      <c r="E91" s="11" t="s">
        <v>1347</v>
      </c>
      <c r="F91" s="11" t="s">
        <v>1348</v>
      </c>
      <c r="G91" s="12">
        <v>2021</v>
      </c>
      <c r="H91" s="14" t="s">
        <v>1349</v>
      </c>
      <c r="I91" s="11" t="s">
        <v>1350</v>
      </c>
      <c r="J91" s="11" t="s">
        <v>176</v>
      </c>
      <c r="K91" s="13" t="s">
        <v>775</v>
      </c>
      <c r="L91" s="11" t="s">
        <v>77</v>
      </c>
      <c r="M91" s="11" t="s">
        <v>1351</v>
      </c>
      <c r="N91" s="11" t="s">
        <v>1352</v>
      </c>
      <c r="O91" s="11" t="s">
        <v>1114</v>
      </c>
      <c r="P91" s="11" t="s">
        <v>1353</v>
      </c>
      <c r="Q91" s="11" t="s">
        <v>57</v>
      </c>
      <c r="R91" s="13"/>
      <c r="S91" s="11" t="s">
        <v>59</v>
      </c>
      <c r="T91" s="11" t="s">
        <v>1354</v>
      </c>
      <c r="U91" s="11" t="s">
        <v>173</v>
      </c>
      <c r="V91" s="11" t="s">
        <v>1355</v>
      </c>
      <c r="W91" s="11" t="s">
        <v>135</v>
      </c>
      <c r="X91" s="13" t="s">
        <v>1356</v>
      </c>
      <c r="Y91" s="13"/>
      <c r="Z91" s="13"/>
      <c r="AA91" s="11" t="s">
        <v>1357</v>
      </c>
      <c r="AB91" s="13"/>
      <c r="AC91" s="13"/>
      <c r="AD91" s="13"/>
      <c r="AE91" s="13"/>
      <c r="AF91" s="13"/>
      <c r="AG91" s="11" t="s">
        <v>248</v>
      </c>
      <c r="AH91" s="13" t="s">
        <v>1358</v>
      </c>
      <c r="AI91" s="13"/>
      <c r="AJ91" s="13"/>
      <c r="AK91" s="13"/>
      <c r="AL91" s="13"/>
      <c r="AM91" s="13"/>
      <c r="AN91" s="13"/>
      <c r="AO91" s="13"/>
      <c r="AP91" s="13"/>
      <c r="AQ91" s="13"/>
      <c r="AR91" s="13"/>
      <c r="AS91" s="11"/>
      <c r="AT91" s="13"/>
      <c r="AU91" s="13"/>
      <c r="AV91" s="13"/>
      <c r="AW91" s="13"/>
      <c r="AX91" s="13"/>
      <c r="AY91" s="14" t="s">
        <v>1359</v>
      </c>
      <c r="AZ91" s="11" t="s">
        <v>1360</v>
      </c>
      <c r="BA91" s="11" t="s">
        <v>1361</v>
      </c>
      <c r="BB91" s="11" t="s">
        <v>1362</v>
      </c>
      <c r="BC91" s="13"/>
      <c r="BD91" s="11" t="s">
        <v>1363</v>
      </c>
      <c r="BE91" s="13"/>
    </row>
    <row r="92" spans="1:57" ht="56" customHeight="1" x14ac:dyDescent="0.15">
      <c r="A92" s="15" t="s">
        <v>1364</v>
      </c>
      <c r="B92" s="11" t="s">
        <v>1365</v>
      </c>
      <c r="C92" s="11" t="s">
        <v>45</v>
      </c>
      <c r="D92" s="12">
        <v>2622</v>
      </c>
      <c r="E92" s="11" t="s">
        <v>1365</v>
      </c>
      <c r="F92" s="11" t="s">
        <v>1366</v>
      </c>
      <c r="G92" s="12">
        <v>2021</v>
      </c>
      <c r="H92" s="11" t="s">
        <v>149</v>
      </c>
      <c r="I92" s="13"/>
      <c r="J92" s="11" t="s">
        <v>100</v>
      </c>
      <c r="K92" s="11" t="s">
        <v>101</v>
      </c>
      <c r="L92" s="11" t="s">
        <v>77</v>
      </c>
      <c r="M92" s="13"/>
      <c r="N92" s="11" t="s">
        <v>1367</v>
      </c>
      <c r="O92" s="11" t="s">
        <v>499</v>
      </c>
      <c r="P92" s="11" t="s">
        <v>1368</v>
      </c>
      <c r="Q92" s="11" t="s">
        <v>215</v>
      </c>
      <c r="R92" s="13"/>
      <c r="S92" s="11" t="s">
        <v>59</v>
      </c>
      <c r="T92" s="13"/>
      <c r="U92" s="11" t="s">
        <v>217</v>
      </c>
      <c r="V92" s="13"/>
      <c r="W92" s="13"/>
      <c r="X92" s="13"/>
      <c r="Y92" s="13"/>
      <c r="Z92" s="13"/>
      <c r="AA92" s="13"/>
      <c r="AB92" s="13"/>
      <c r="AC92" s="13"/>
      <c r="AD92" s="13"/>
      <c r="AE92" s="13"/>
      <c r="AF92" s="13"/>
      <c r="AG92" s="13"/>
      <c r="AH92" s="13"/>
      <c r="AI92" s="20" t="s">
        <v>176</v>
      </c>
      <c r="AJ92" s="11" t="s">
        <v>1369</v>
      </c>
      <c r="AK92" s="13"/>
      <c r="AL92" s="13"/>
      <c r="AM92" s="13"/>
      <c r="AN92" s="13"/>
      <c r="AO92" s="13"/>
      <c r="AP92" s="13"/>
      <c r="AQ92" s="13"/>
      <c r="AR92" s="13"/>
      <c r="AS92" s="13"/>
      <c r="AT92" s="13"/>
      <c r="AU92" s="13"/>
      <c r="AV92" s="13"/>
      <c r="AW92" s="13"/>
      <c r="AX92" s="13"/>
      <c r="AY92" s="11" t="s">
        <v>1370</v>
      </c>
      <c r="AZ92" s="11" t="s">
        <v>1371</v>
      </c>
      <c r="BA92" s="11" t="s">
        <v>1372</v>
      </c>
      <c r="BB92" s="11" t="s">
        <v>1373</v>
      </c>
      <c r="BC92" s="13"/>
      <c r="BD92" s="11" t="s">
        <v>1374</v>
      </c>
      <c r="BE92" s="11" t="s">
        <v>1375</v>
      </c>
    </row>
    <row r="93" spans="1:57" ht="44" hidden="1" customHeight="1" x14ac:dyDescent="0.15">
      <c r="A93" s="15" t="s">
        <v>1376</v>
      </c>
      <c r="B93" s="11" t="s">
        <v>1377</v>
      </c>
      <c r="C93" s="11" t="s">
        <v>45</v>
      </c>
      <c r="D93" s="12">
        <v>2648</v>
      </c>
      <c r="E93" s="11" t="s">
        <v>1378</v>
      </c>
      <c r="F93" s="11" t="s">
        <v>1379</v>
      </c>
      <c r="G93" s="12">
        <v>2021</v>
      </c>
      <c r="H93" s="11" t="s">
        <v>149</v>
      </c>
      <c r="I93" s="13"/>
      <c r="J93" s="11" t="s">
        <v>100</v>
      </c>
      <c r="K93" s="11" t="s">
        <v>101</v>
      </c>
      <c r="L93" s="11" t="s">
        <v>52</v>
      </c>
      <c r="M93" s="13"/>
      <c r="N93" s="11" t="s">
        <v>1380</v>
      </c>
      <c r="O93" s="11" t="s">
        <v>151</v>
      </c>
      <c r="P93" s="11" t="s">
        <v>1381</v>
      </c>
      <c r="Q93" s="11" t="s">
        <v>57</v>
      </c>
      <c r="R93" s="11" t="s">
        <v>1382</v>
      </c>
      <c r="S93" s="11" t="s">
        <v>431</v>
      </c>
      <c r="T93" s="13"/>
      <c r="U93" s="11" t="s">
        <v>109</v>
      </c>
      <c r="V93" s="13"/>
      <c r="W93" s="13"/>
      <c r="X93" s="13"/>
      <c r="Y93" s="13"/>
      <c r="Z93" s="13"/>
      <c r="AA93" s="13"/>
      <c r="AB93" s="13"/>
      <c r="AC93" s="13"/>
      <c r="AD93" s="13"/>
      <c r="AE93" s="13"/>
      <c r="AF93" s="13"/>
      <c r="AG93" s="13"/>
      <c r="AH93" s="13"/>
      <c r="AI93" s="13"/>
      <c r="AJ93" s="13"/>
      <c r="AK93" s="13"/>
      <c r="AL93" s="13"/>
      <c r="AM93" s="11" t="s">
        <v>113</v>
      </c>
      <c r="AN93" s="11" t="s">
        <v>1383</v>
      </c>
      <c r="AO93" s="13" t="s">
        <v>304</v>
      </c>
      <c r="AP93" s="13"/>
      <c r="AQ93" s="13"/>
      <c r="AR93" s="13"/>
      <c r="AS93" s="13"/>
      <c r="AT93" s="13"/>
      <c r="AU93" s="13"/>
      <c r="AV93" s="13"/>
      <c r="AW93" s="13"/>
      <c r="AX93" s="13"/>
      <c r="AY93" s="11" t="s">
        <v>1384</v>
      </c>
      <c r="AZ93" s="11" t="s">
        <v>1385</v>
      </c>
      <c r="BA93" s="13"/>
      <c r="BB93" s="13"/>
      <c r="BC93" s="13"/>
      <c r="BD93" s="13"/>
      <c r="BE93" s="11" t="s">
        <v>1386</v>
      </c>
    </row>
    <row r="94" spans="1:57" ht="68" hidden="1" customHeight="1" x14ac:dyDescent="0.15">
      <c r="A94" s="15" t="s">
        <v>1387</v>
      </c>
      <c r="B94" s="11" t="s">
        <v>1388</v>
      </c>
      <c r="C94" s="11" t="s">
        <v>45</v>
      </c>
      <c r="D94" s="12">
        <v>663</v>
      </c>
      <c r="E94" s="11" t="s">
        <v>1388</v>
      </c>
      <c r="F94" s="11" t="s">
        <v>1389</v>
      </c>
      <c r="G94" s="12">
        <v>2020</v>
      </c>
      <c r="H94" s="11" t="s">
        <v>1390</v>
      </c>
      <c r="I94" s="11" t="s">
        <v>1391</v>
      </c>
      <c r="J94" s="11" t="s">
        <v>75</v>
      </c>
      <c r="K94" s="11" t="s">
        <v>76</v>
      </c>
      <c r="L94" s="11" t="s">
        <v>52</v>
      </c>
      <c r="M94" s="11" t="s">
        <v>1392</v>
      </c>
      <c r="N94" s="11" t="s">
        <v>1393</v>
      </c>
      <c r="O94" s="11" t="s">
        <v>80</v>
      </c>
      <c r="P94" s="11" t="s">
        <v>1394</v>
      </c>
      <c r="Q94" s="11" t="s">
        <v>57</v>
      </c>
      <c r="R94" s="13"/>
      <c r="S94" s="11" t="s">
        <v>266</v>
      </c>
      <c r="T94" s="11" t="s">
        <v>1395</v>
      </c>
      <c r="U94" s="11" t="s">
        <v>34</v>
      </c>
      <c r="V94" s="13"/>
      <c r="W94" s="13"/>
      <c r="X94" s="13"/>
      <c r="Y94" s="13"/>
      <c r="Z94" s="13"/>
      <c r="AA94" s="13"/>
      <c r="AB94" s="13"/>
      <c r="AC94" s="13"/>
      <c r="AD94" s="13"/>
      <c r="AE94" s="13"/>
      <c r="AF94" s="13"/>
      <c r="AG94" s="13"/>
      <c r="AH94" s="13"/>
      <c r="AI94" s="13"/>
      <c r="AJ94" s="13"/>
      <c r="AK94" s="13"/>
      <c r="AL94" s="13"/>
      <c r="AM94" s="13"/>
      <c r="AN94" s="13"/>
      <c r="AO94" s="13"/>
      <c r="AP94" s="13"/>
      <c r="AQ94" s="13"/>
      <c r="AR94" s="13"/>
      <c r="AS94" s="13"/>
      <c r="AT94" s="13"/>
      <c r="AU94" s="13"/>
      <c r="AV94" s="13"/>
      <c r="AW94" s="11" t="s">
        <v>1396</v>
      </c>
      <c r="AX94" s="11" t="s">
        <v>1397</v>
      </c>
      <c r="AY94" s="11" t="s">
        <v>1398</v>
      </c>
      <c r="AZ94" s="11" t="s">
        <v>1399</v>
      </c>
      <c r="BA94" s="11" t="s">
        <v>1400</v>
      </c>
      <c r="BB94" s="13"/>
      <c r="BC94" s="13"/>
      <c r="BD94" s="13"/>
      <c r="BE94" s="11" t="s">
        <v>1401</v>
      </c>
    </row>
    <row r="95" spans="1:57" ht="56" hidden="1" customHeight="1" x14ac:dyDescent="0.15">
      <c r="A95" s="15" t="s">
        <v>1402</v>
      </c>
      <c r="B95" s="11" t="s">
        <v>1403</v>
      </c>
      <c r="C95" s="11" t="s">
        <v>45</v>
      </c>
      <c r="D95" s="12">
        <v>2676</v>
      </c>
      <c r="E95" s="11" t="s">
        <v>1403</v>
      </c>
      <c r="F95" s="11" t="s">
        <v>1404</v>
      </c>
      <c r="G95" s="12">
        <v>2021</v>
      </c>
      <c r="H95" s="11" t="s">
        <v>128</v>
      </c>
      <c r="I95" s="13"/>
      <c r="J95" s="11" t="s">
        <v>75</v>
      </c>
      <c r="K95" s="11" t="s">
        <v>76</v>
      </c>
      <c r="L95" s="11" t="s">
        <v>77</v>
      </c>
      <c r="M95" s="13"/>
      <c r="N95" s="11" t="s">
        <v>1405</v>
      </c>
      <c r="O95" s="11" t="s">
        <v>103</v>
      </c>
      <c r="P95" s="11" t="s">
        <v>1406</v>
      </c>
      <c r="Q95" s="11" t="s">
        <v>231</v>
      </c>
      <c r="R95" s="11" t="s">
        <v>1407</v>
      </c>
      <c r="S95" s="11" t="s">
        <v>59</v>
      </c>
      <c r="T95" s="13"/>
      <c r="U95" s="11" t="s">
        <v>61</v>
      </c>
      <c r="V95" s="13"/>
      <c r="W95" s="13"/>
      <c r="X95" s="18"/>
      <c r="Y95" s="13"/>
      <c r="Z95" s="13"/>
      <c r="AA95" s="11" t="s">
        <v>283</v>
      </c>
      <c r="AB95" s="11" t="s">
        <v>1408</v>
      </c>
      <c r="AC95" s="13"/>
      <c r="AD95" s="13"/>
      <c r="AE95" s="13"/>
      <c r="AF95" s="13"/>
      <c r="AG95" s="13"/>
      <c r="AH95" s="13"/>
      <c r="AI95" s="13"/>
      <c r="AJ95" s="13"/>
      <c r="AK95" s="13"/>
      <c r="AL95" s="13"/>
      <c r="AM95" s="13"/>
      <c r="AN95" s="13"/>
      <c r="AO95" s="13"/>
      <c r="AP95" s="13"/>
      <c r="AQ95" s="13"/>
      <c r="AR95" s="13"/>
      <c r="AS95" s="13"/>
      <c r="AT95" s="13"/>
      <c r="AU95" s="13"/>
      <c r="AV95" s="13"/>
      <c r="AW95" s="13"/>
      <c r="AX95" s="13"/>
      <c r="AY95" s="11" t="s">
        <v>1409</v>
      </c>
      <c r="AZ95" s="11" t="s">
        <v>1410</v>
      </c>
      <c r="BA95" s="11" t="s">
        <v>1411</v>
      </c>
      <c r="BB95" s="13"/>
      <c r="BC95" s="11" t="s">
        <v>1412</v>
      </c>
      <c r="BD95" s="13"/>
      <c r="BE95" s="11" t="s">
        <v>1413</v>
      </c>
    </row>
    <row r="96" spans="1:57" ht="20" hidden="1" customHeight="1" x14ac:dyDescent="0.15">
      <c r="A96" s="15" t="s">
        <v>1414</v>
      </c>
      <c r="B96" s="11" t="s">
        <v>1415</v>
      </c>
      <c r="C96" s="11" t="s">
        <v>45</v>
      </c>
      <c r="D96" s="12">
        <v>2701</v>
      </c>
      <c r="E96" s="11" t="s">
        <v>1416</v>
      </c>
      <c r="F96" s="11" t="s">
        <v>1417</v>
      </c>
      <c r="G96" s="12">
        <v>2021</v>
      </c>
      <c r="H96" s="11" t="s">
        <v>1418</v>
      </c>
      <c r="I96" s="13"/>
      <c r="J96" s="11" t="s">
        <v>50</v>
      </c>
      <c r="K96" s="11" t="s">
        <v>51</v>
      </c>
      <c r="L96" s="11" t="s">
        <v>52</v>
      </c>
      <c r="M96" s="13"/>
      <c r="N96" s="11" t="s">
        <v>1419</v>
      </c>
      <c r="O96" s="11" t="s">
        <v>103</v>
      </c>
      <c r="P96" s="11" t="s">
        <v>1420</v>
      </c>
      <c r="Q96" s="11" t="s">
        <v>57</v>
      </c>
      <c r="R96" s="13"/>
      <c r="S96" s="11" t="s">
        <v>1325</v>
      </c>
      <c r="T96" s="11" t="s">
        <v>1421</v>
      </c>
      <c r="U96" s="11" t="s">
        <v>1422</v>
      </c>
      <c r="V96" s="13"/>
      <c r="W96" s="13"/>
      <c r="X96" s="13"/>
      <c r="Y96" s="11"/>
      <c r="Z96" s="13"/>
      <c r="AA96" s="11" t="s">
        <v>490</v>
      </c>
      <c r="AB96" s="13" t="s">
        <v>1423</v>
      </c>
      <c r="AC96" s="11" t="s">
        <v>1424</v>
      </c>
      <c r="AD96" s="13" t="s">
        <v>1425</v>
      </c>
      <c r="AE96" s="13"/>
      <c r="AF96" s="13"/>
      <c r="AG96" s="11"/>
      <c r="AH96" s="13"/>
      <c r="AI96" s="13"/>
      <c r="AJ96" s="13"/>
      <c r="AK96" s="13"/>
      <c r="AL96" s="13"/>
      <c r="AM96" s="13"/>
      <c r="AN96" s="13"/>
      <c r="AO96" s="13"/>
      <c r="AP96" s="13"/>
      <c r="AQ96" s="13"/>
      <c r="AR96" s="13"/>
      <c r="AS96" s="13"/>
      <c r="AT96" s="13"/>
      <c r="AU96" s="13"/>
      <c r="AV96" s="13"/>
      <c r="AW96" s="13"/>
      <c r="AX96" s="13"/>
      <c r="AY96" s="11" t="s">
        <v>1426</v>
      </c>
      <c r="AZ96" s="13"/>
      <c r="BA96" s="11" t="s">
        <v>1427</v>
      </c>
      <c r="BB96" s="11" t="s">
        <v>1428</v>
      </c>
      <c r="BC96" s="11" t="s">
        <v>1429</v>
      </c>
      <c r="BD96" s="11" t="s">
        <v>1430</v>
      </c>
      <c r="BE96" s="11" t="s">
        <v>1431</v>
      </c>
    </row>
    <row r="97" spans="1:57" ht="20" hidden="1" customHeight="1" x14ac:dyDescent="0.15">
      <c r="A97" s="15" t="s">
        <v>1432</v>
      </c>
      <c r="B97" s="11" t="s">
        <v>1433</v>
      </c>
      <c r="C97" s="11" t="s">
        <v>45</v>
      </c>
      <c r="D97" s="12">
        <v>2713</v>
      </c>
      <c r="E97" s="11" t="s">
        <v>1433</v>
      </c>
      <c r="F97" s="11" t="s">
        <v>1434</v>
      </c>
      <c r="G97" s="12">
        <v>2021</v>
      </c>
      <c r="H97" s="11" t="s">
        <v>1435</v>
      </c>
      <c r="I97" s="13"/>
      <c r="J97" s="11" t="s">
        <v>263</v>
      </c>
      <c r="K97" s="11" t="s">
        <v>51</v>
      </c>
      <c r="L97" s="11" t="s">
        <v>52</v>
      </c>
      <c r="M97" s="11" t="s">
        <v>1436</v>
      </c>
      <c r="N97" s="11" t="s">
        <v>1437</v>
      </c>
      <c r="O97" s="11" t="s">
        <v>1103</v>
      </c>
      <c r="P97" s="11" t="s">
        <v>1438</v>
      </c>
      <c r="Q97" s="11" t="s">
        <v>57</v>
      </c>
      <c r="R97" s="11" t="s">
        <v>1439</v>
      </c>
      <c r="S97" s="11" t="s">
        <v>59</v>
      </c>
      <c r="T97" s="13"/>
      <c r="U97" s="11" t="s">
        <v>233</v>
      </c>
      <c r="V97" s="13"/>
      <c r="W97" s="11" t="s">
        <v>135</v>
      </c>
      <c r="X97" s="11" t="s">
        <v>1440</v>
      </c>
      <c r="Y97" s="13"/>
      <c r="Z97" s="13"/>
      <c r="AA97" s="13"/>
      <c r="AB97" s="13"/>
      <c r="AC97" s="13"/>
      <c r="AD97" s="13"/>
      <c r="AE97" s="13"/>
      <c r="AF97" s="13"/>
      <c r="AG97" s="13"/>
      <c r="AH97" s="13"/>
      <c r="AI97" s="13"/>
      <c r="AJ97" s="13"/>
      <c r="AK97" s="13"/>
      <c r="AL97" s="13"/>
      <c r="AM97" s="13"/>
      <c r="AN97" s="13"/>
      <c r="AO97" s="13"/>
      <c r="AP97" s="13"/>
      <c r="AQ97" s="13"/>
      <c r="AR97" s="13"/>
      <c r="AS97" s="13"/>
      <c r="AT97" s="13"/>
      <c r="AU97" s="13"/>
      <c r="AV97" s="13"/>
      <c r="AW97" s="13"/>
      <c r="AX97" s="13"/>
      <c r="AY97" s="11" t="s">
        <v>1441</v>
      </c>
      <c r="AZ97" s="11" t="s">
        <v>1442</v>
      </c>
      <c r="BA97" s="11" t="s">
        <v>1443</v>
      </c>
      <c r="BB97" s="13"/>
      <c r="BC97" s="11" t="s">
        <v>1444</v>
      </c>
      <c r="BD97" s="11" t="s">
        <v>1445</v>
      </c>
      <c r="BE97" s="11" t="s">
        <v>1446</v>
      </c>
    </row>
    <row r="98" spans="1:57" ht="20" hidden="1" customHeight="1" x14ac:dyDescent="0.15">
      <c r="A98" s="61" t="s">
        <v>1447</v>
      </c>
      <c r="B98" s="17" t="s">
        <v>1448</v>
      </c>
      <c r="C98" s="17" t="s">
        <v>45</v>
      </c>
      <c r="D98" s="17">
        <v>680</v>
      </c>
      <c r="E98" s="17" t="s">
        <v>1449</v>
      </c>
      <c r="F98" s="17" t="s">
        <v>1450</v>
      </c>
      <c r="G98" s="17">
        <v>2020</v>
      </c>
      <c r="H98" s="17" t="s">
        <v>1451</v>
      </c>
      <c r="I98" s="17"/>
      <c r="J98" s="17" t="s">
        <v>75</v>
      </c>
      <c r="K98" s="17" t="s">
        <v>1149</v>
      </c>
      <c r="L98" s="17" t="s">
        <v>52</v>
      </c>
      <c r="M98" s="17" t="s">
        <v>1452</v>
      </c>
      <c r="N98" s="17" t="s">
        <v>1453</v>
      </c>
      <c r="O98" s="17" t="s">
        <v>705</v>
      </c>
      <c r="P98" s="17"/>
      <c r="Q98" s="17" t="s">
        <v>57</v>
      </c>
      <c r="R98" s="17" t="s">
        <v>1454</v>
      </c>
      <c r="S98" s="17" t="s">
        <v>176</v>
      </c>
      <c r="T98" s="17" t="s">
        <v>1455</v>
      </c>
      <c r="U98" s="17" t="s">
        <v>61</v>
      </c>
      <c r="V98" s="17"/>
      <c r="W98" s="17"/>
      <c r="X98" s="17"/>
      <c r="Y98" s="17"/>
      <c r="Z98" s="17"/>
      <c r="AA98" s="17" t="s">
        <v>650</v>
      </c>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t="s">
        <v>1456</v>
      </c>
      <c r="AZ98" s="17" t="s">
        <v>1457</v>
      </c>
      <c r="BA98" s="17" t="s">
        <v>1458</v>
      </c>
      <c r="BB98" s="17" t="s">
        <v>1459</v>
      </c>
      <c r="BC98" s="17"/>
      <c r="BD98" s="17"/>
      <c r="BE98" s="17" t="s">
        <v>1460</v>
      </c>
    </row>
    <row r="99" spans="1:57" ht="32" customHeight="1" x14ac:dyDescent="0.15">
      <c r="A99" s="15" t="s">
        <v>1461</v>
      </c>
      <c r="B99" s="11" t="s">
        <v>1462</v>
      </c>
      <c r="C99" s="11" t="s">
        <v>45</v>
      </c>
      <c r="D99" s="12">
        <v>5089</v>
      </c>
      <c r="E99" s="11" t="s">
        <v>1462</v>
      </c>
      <c r="F99" s="11" t="s">
        <v>1463</v>
      </c>
      <c r="G99" s="12">
        <v>2022</v>
      </c>
      <c r="H99" s="11" t="s">
        <v>149</v>
      </c>
      <c r="I99" s="13"/>
      <c r="J99" s="11" t="s">
        <v>100</v>
      </c>
      <c r="K99" s="11" t="s">
        <v>101</v>
      </c>
      <c r="L99" s="11" t="s">
        <v>77</v>
      </c>
      <c r="M99" s="13"/>
      <c r="N99" s="11" t="s">
        <v>1464</v>
      </c>
      <c r="O99" s="11" t="s">
        <v>151</v>
      </c>
      <c r="P99" s="11" t="s">
        <v>1465</v>
      </c>
      <c r="Q99" s="11" t="s">
        <v>215</v>
      </c>
      <c r="R99" s="11" t="s">
        <v>1466</v>
      </c>
      <c r="S99" s="11" t="s">
        <v>59</v>
      </c>
      <c r="T99" s="11" t="s">
        <v>1466</v>
      </c>
      <c r="U99" s="11" t="s">
        <v>217</v>
      </c>
      <c r="V99" s="13"/>
      <c r="W99" s="11"/>
      <c r="X99" s="13"/>
      <c r="Y99" s="13"/>
      <c r="Z99" s="13"/>
      <c r="AA99" s="11"/>
      <c r="AB99" s="13"/>
      <c r="AC99" s="13"/>
      <c r="AD99" s="13"/>
      <c r="AE99" s="13"/>
      <c r="AF99" s="13"/>
      <c r="AG99" s="13"/>
      <c r="AH99" s="13"/>
      <c r="AI99" s="13"/>
      <c r="AJ99" s="13"/>
      <c r="AK99" s="13"/>
      <c r="AL99" s="13"/>
      <c r="AM99" s="11" t="s">
        <v>113</v>
      </c>
      <c r="AN99" s="13"/>
      <c r="AO99" s="13"/>
      <c r="AP99" s="13"/>
      <c r="AQ99" s="13"/>
      <c r="AR99" s="13"/>
      <c r="AS99" s="13"/>
      <c r="AT99" s="13"/>
      <c r="AU99" s="13"/>
      <c r="AV99" s="13"/>
      <c r="AW99" s="13"/>
      <c r="AX99" s="13"/>
      <c r="AY99" s="20" t="s">
        <v>1467</v>
      </c>
      <c r="AZ99" s="11" t="s">
        <v>1468</v>
      </c>
      <c r="BA99" s="13"/>
      <c r="BB99" s="14" t="s">
        <v>1469</v>
      </c>
      <c r="BC99" s="13"/>
      <c r="BD99" s="11" t="s">
        <v>1470</v>
      </c>
      <c r="BE99" s="11" t="s">
        <v>1471</v>
      </c>
    </row>
    <row r="100" spans="1:57" ht="20" hidden="1" customHeight="1" x14ac:dyDescent="0.15">
      <c r="A100" s="15" t="s">
        <v>1472</v>
      </c>
      <c r="B100" s="11" t="s">
        <v>1473</v>
      </c>
      <c r="C100" s="11" t="s">
        <v>45</v>
      </c>
      <c r="D100" s="12">
        <v>2728</v>
      </c>
      <c r="E100" s="11" t="s">
        <v>1473</v>
      </c>
      <c r="F100" s="11" t="s">
        <v>1474</v>
      </c>
      <c r="G100" s="12">
        <v>2021</v>
      </c>
      <c r="H100" s="11" t="s">
        <v>262</v>
      </c>
      <c r="I100" s="13"/>
      <c r="J100" s="11" t="s">
        <v>263</v>
      </c>
      <c r="K100" s="11" t="s">
        <v>101</v>
      </c>
      <c r="L100" s="11" t="s">
        <v>52</v>
      </c>
      <c r="M100" s="13"/>
      <c r="N100" s="11" t="s">
        <v>1475</v>
      </c>
      <c r="O100" s="11" t="s">
        <v>80</v>
      </c>
      <c r="P100" s="11" t="s">
        <v>1476</v>
      </c>
      <c r="Q100" s="11" t="s">
        <v>57</v>
      </c>
      <c r="R100" s="13"/>
      <c r="S100" s="11" t="s">
        <v>266</v>
      </c>
      <c r="T100" s="11" t="s">
        <v>1477</v>
      </c>
      <c r="U100" s="11" t="s">
        <v>385</v>
      </c>
      <c r="V100" s="13"/>
      <c r="W100" s="11"/>
      <c r="X100" s="13"/>
      <c r="Y100" s="11" t="s">
        <v>386</v>
      </c>
      <c r="Z100" s="13"/>
      <c r="AA100" s="11" t="s">
        <v>62</v>
      </c>
      <c r="AB100" s="13" t="s">
        <v>1478</v>
      </c>
      <c r="AC100" s="13"/>
      <c r="AD100" s="13"/>
      <c r="AE100" s="13"/>
      <c r="AF100" s="13"/>
      <c r="AG100" s="13"/>
      <c r="AH100" s="13"/>
      <c r="AI100" s="13"/>
      <c r="AJ100" s="13"/>
      <c r="AK100" s="13"/>
      <c r="AL100" s="13"/>
      <c r="AM100" s="13"/>
      <c r="AN100" s="13"/>
      <c r="AO100" s="13"/>
      <c r="AP100" s="13"/>
      <c r="AQ100" s="13"/>
      <c r="AR100" s="13"/>
      <c r="AS100" s="13"/>
      <c r="AT100" s="13"/>
      <c r="AU100" s="13"/>
      <c r="AV100" s="13"/>
      <c r="AW100" s="13"/>
      <c r="AX100" s="13"/>
      <c r="AY100" s="11" t="s">
        <v>1475</v>
      </c>
      <c r="AZ100" s="11" t="s">
        <v>1479</v>
      </c>
      <c r="BA100" s="11" t="s">
        <v>1480</v>
      </c>
      <c r="BB100" s="11" t="s">
        <v>1481</v>
      </c>
      <c r="BC100" s="13"/>
      <c r="BD100" s="11" t="s">
        <v>1482</v>
      </c>
      <c r="BE100" s="11" t="s">
        <v>1483</v>
      </c>
    </row>
    <row r="101" spans="1:57" ht="20" hidden="1" customHeight="1" x14ac:dyDescent="0.15">
      <c r="A101" s="15" t="s">
        <v>1484</v>
      </c>
      <c r="B101" s="11" t="s">
        <v>1485</v>
      </c>
      <c r="C101" s="11" t="s">
        <v>45</v>
      </c>
      <c r="D101" s="12">
        <v>4911</v>
      </c>
      <c r="E101" s="11" t="s">
        <v>1485</v>
      </c>
      <c r="F101" s="11" t="s">
        <v>1486</v>
      </c>
      <c r="G101" s="12">
        <v>2021</v>
      </c>
      <c r="H101" s="11" t="s">
        <v>1487</v>
      </c>
      <c r="I101" s="11" t="s">
        <v>1488</v>
      </c>
      <c r="J101" s="11" t="s">
        <v>1489</v>
      </c>
      <c r="K101" s="11" t="s">
        <v>101</v>
      </c>
      <c r="L101" s="11" t="s">
        <v>77</v>
      </c>
      <c r="M101" s="13"/>
      <c r="N101" s="11" t="s">
        <v>1490</v>
      </c>
      <c r="O101" s="11" t="s">
        <v>151</v>
      </c>
      <c r="P101" s="11" t="s">
        <v>1491</v>
      </c>
      <c r="Q101" s="11" t="s">
        <v>215</v>
      </c>
      <c r="R101" s="11" t="s">
        <v>1492</v>
      </c>
      <c r="S101" s="11" t="s">
        <v>81</v>
      </c>
      <c r="T101" s="11" t="s">
        <v>1493</v>
      </c>
      <c r="U101" s="11" t="s">
        <v>61</v>
      </c>
      <c r="V101" s="13"/>
      <c r="W101" s="13"/>
      <c r="X101" s="13"/>
      <c r="Y101" s="11" t="s">
        <v>386</v>
      </c>
      <c r="Z101" s="13"/>
      <c r="AA101" s="11" t="s">
        <v>1494</v>
      </c>
      <c r="AB101" s="13"/>
      <c r="AC101" s="13"/>
      <c r="AD101" s="13"/>
      <c r="AE101" s="13"/>
      <c r="AF101" s="13"/>
      <c r="AG101" s="11" t="s">
        <v>248</v>
      </c>
      <c r="AH101" s="13"/>
      <c r="AI101" s="13"/>
      <c r="AJ101" s="13"/>
      <c r="AK101" s="13"/>
      <c r="AL101" s="13"/>
      <c r="AM101" s="13"/>
      <c r="AN101" s="13"/>
      <c r="AO101" s="13"/>
      <c r="AP101" s="13"/>
      <c r="AQ101" s="13"/>
      <c r="AR101" s="13"/>
      <c r="AS101" s="13"/>
      <c r="AT101" s="13"/>
      <c r="AU101" s="13"/>
      <c r="AV101" s="13"/>
      <c r="AW101" s="13"/>
      <c r="AX101" s="13"/>
      <c r="AY101" s="11" t="s">
        <v>1495</v>
      </c>
      <c r="AZ101" s="14" t="s">
        <v>1496</v>
      </c>
      <c r="BA101" s="11" t="s">
        <v>1497</v>
      </c>
      <c r="BB101" s="13"/>
      <c r="BC101" s="11" t="s">
        <v>1498</v>
      </c>
      <c r="BD101" s="11" t="s">
        <v>1499</v>
      </c>
      <c r="BE101" s="13"/>
    </row>
    <row r="102" spans="1:57" ht="20" hidden="1" customHeight="1" x14ac:dyDescent="0.15">
      <c r="A102" s="15" t="s">
        <v>1500</v>
      </c>
      <c r="B102" s="11" t="s">
        <v>1501</v>
      </c>
      <c r="C102" s="11" t="s">
        <v>45</v>
      </c>
      <c r="D102" s="12">
        <v>5095</v>
      </c>
      <c r="E102" s="11" t="s">
        <v>1501</v>
      </c>
      <c r="F102" s="11" t="s">
        <v>1502</v>
      </c>
      <c r="G102" s="12">
        <v>2022</v>
      </c>
      <c r="H102" s="11" t="s">
        <v>149</v>
      </c>
      <c r="I102" s="13"/>
      <c r="J102" s="11" t="s">
        <v>100</v>
      </c>
      <c r="K102" s="11" t="s">
        <v>101</v>
      </c>
      <c r="L102" s="11" t="s">
        <v>77</v>
      </c>
      <c r="M102" s="13"/>
      <c r="N102" s="11" t="s">
        <v>1503</v>
      </c>
      <c r="O102" s="11" t="s">
        <v>80</v>
      </c>
      <c r="P102" s="13"/>
      <c r="Q102" s="11" t="s">
        <v>170</v>
      </c>
      <c r="R102" s="11" t="s">
        <v>1504</v>
      </c>
      <c r="S102" s="11" t="s">
        <v>172</v>
      </c>
      <c r="T102" s="11" t="s">
        <v>1505</v>
      </c>
      <c r="U102" s="11" t="s">
        <v>109</v>
      </c>
      <c r="V102" s="11" t="s">
        <v>1506</v>
      </c>
      <c r="W102" s="11"/>
      <c r="X102" s="13"/>
      <c r="Y102" s="13"/>
      <c r="Z102" s="13"/>
      <c r="AA102" s="11"/>
      <c r="AB102" s="13"/>
      <c r="AC102" s="13"/>
      <c r="AD102" s="13"/>
      <c r="AE102" s="13"/>
      <c r="AF102" s="13"/>
      <c r="AG102" s="13"/>
      <c r="AH102" s="13"/>
      <c r="AI102" s="13"/>
      <c r="AJ102" s="13"/>
      <c r="AK102" s="13"/>
      <c r="AL102" s="13"/>
      <c r="AM102" s="11" t="s">
        <v>113</v>
      </c>
      <c r="AN102" s="11" t="s">
        <v>1507</v>
      </c>
      <c r="AO102" s="11" t="s">
        <v>723</v>
      </c>
      <c r="AP102" s="13"/>
      <c r="AQ102" s="13"/>
      <c r="AR102" s="13"/>
      <c r="AS102" s="13"/>
      <c r="AT102" s="13"/>
      <c r="AU102" s="13"/>
      <c r="AV102" s="13"/>
      <c r="AW102" s="13"/>
      <c r="AX102" s="13"/>
      <c r="AY102" s="11" t="s">
        <v>1508</v>
      </c>
      <c r="AZ102" s="11" t="s">
        <v>1509</v>
      </c>
      <c r="BA102" s="11" t="s">
        <v>1510</v>
      </c>
      <c r="BB102" s="11" t="s">
        <v>1511</v>
      </c>
      <c r="BC102" s="11" t="s">
        <v>1512</v>
      </c>
      <c r="BD102" s="11" t="s">
        <v>1513</v>
      </c>
      <c r="BE102" s="13"/>
    </row>
    <row r="103" spans="1:57" ht="44" hidden="1" customHeight="1" x14ac:dyDescent="0.15">
      <c r="A103" s="15" t="s">
        <v>1514</v>
      </c>
      <c r="B103" s="11" t="s">
        <v>1515</v>
      </c>
      <c r="C103" s="11" t="s">
        <v>45</v>
      </c>
      <c r="D103" s="12">
        <v>2743</v>
      </c>
      <c r="E103" s="11" t="s">
        <v>1515</v>
      </c>
      <c r="F103" s="11" t="s">
        <v>1516</v>
      </c>
      <c r="G103" s="12">
        <v>2021</v>
      </c>
      <c r="H103" s="11" t="s">
        <v>149</v>
      </c>
      <c r="I103" s="13"/>
      <c r="J103" s="11" t="s">
        <v>100</v>
      </c>
      <c r="K103" s="11" t="s">
        <v>101</v>
      </c>
      <c r="L103" s="11" t="s">
        <v>52</v>
      </c>
      <c r="M103" s="11" t="s">
        <v>1517</v>
      </c>
      <c r="N103" s="11" t="s">
        <v>1518</v>
      </c>
      <c r="O103" s="11" t="s">
        <v>245</v>
      </c>
      <c r="P103" s="13"/>
      <c r="Q103" s="11" t="s">
        <v>215</v>
      </c>
      <c r="R103" s="13"/>
      <c r="S103" s="11" t="s">
        <v>1325</v>
      </c>
      <c r="T103" s="11" t="s">
        <v>1519</v>
      </c>
      <c r="U103" s="11" t="s">
        <v>173</v>
      </c>
      <c r="V103" s="13"/>
      <c r="W103" s="13"/>
      <c r="X103" s="13"/>
      <c r="Y103" s="13"/>
      <c r="Z103" s="13"/>
      <c r="AA103" s="13"/>
      <c r="AB103" s="13"/>
      <c r="AC103" s="13"/>
      <c r="AD103" s="13"/>
      <c r="AE103" s="13"/>
      <c r="AF103" s="13"/>
      <c r="AG103" s="11" t="s">
        <v>248</v>
      </c>
      <c r="AH103" s="13"/>
      <c r="AI103" s="13"/>
      <c r="AJ103" s="13"/>
      <c r="AK103" s="13"/>
      <c r="AL103" s="13"/>
      <c r="AM103" s="13"/>
      <c r="AN103" s="13"/>
      <c r="AO103" s="13"/>
      <c r="AP103" s="13"/>
      <c r="AQ103" s="13"/>
      <c r="AR103" s="13"/>
      <c r="AS103" s="13"/>
      <c r="AT103" s="13"/>
      <c r="AU103" s="13"/>
      <c r="AV103" s="13"/>
      <c r="AW103" s="13"/>
      <c r="AX103" s="13"/>
      <c r="AY103" s="11" t="s">
        <v>1520</v>
      </c>
      <c r="AZ103" s="11" t="s">
        <v>1521</v>
      </c>
      <c r="BA103" s="11" t="s">
        <v>1522</v>
      </c>
      <c r="BB103" s="11" t="s">
        <v>1523</v>
      </c>
      <c r="BC103" s="11" t="s">
        <v>1524</v>
      </c>
      <c r="BD103" s="11" t="s">
        <v>1525</v>
      </c>
      <c r="BE103" s="11" t="s">
        <v>1526</v>
      </c>
    </row>
    <row r="104" spans="1:57" ht="20" hidden="1" customHeight="1" x14ac:dyDescent="0.15">
      <c r="A104" s="15" t="s">
        <v>1527</v>
      </c>
      <c r="B104" s="11" t="s">
        <v>1528</v>
      </c>
      <c r="C104" s="11" t="s">
        <v>45</v>
      </c>
      <c r="D104" s="12">
        <v>2745</v>
      </c>
      <c r="E104" s="11" t="s">
        <v>1529</v>
      </c>
      <c r="F104" s="11" t="s">
        <v>1530</v>
      </c>
      <c r="G104" s="12">
        <v>2021</v>
      </c>
      <c r="H104" s="11" t="s">
        <v>383</v>
      </c>
      <c r="I104" s="13"/>
      <c r="J104" s="11" t="s">
        <v>50</v>
      </c>
      <c r="K104" s="11" t="s">
        <v>51</v>
      </c>
      <c r="L104" s="11" t="s">
        <v>77</v>
      </c>
      <c r="M104" s="11" t="s">
        <v>1531</v>
      </c>
      <c r="N104" s="11" t="s">
        <v>1532</v>
      </c>
      <c r="O104" s="11" t="s">
        <v>1114</v>
      </c>
      <c r="P104" s="11" t="s">
        <v>1533</v>
      </c>
      <c r="Q104" s="11" t="s">
        <v>215</v>
      </c>
      <c r="R104" s="13"/>
      <c r="S104" s="11" t="s">
        <v>1325</v>
      </c>
      <c r="T104" s="11" t="s">
        <v>1534</v>
      </c>
      <c r="U104" s="11" t="s">
        <v>109</v>
      </c>
      <c r="V104" s="13"/>
      <c r="W104" s="13"/>
      <c r="X104" s="13"/>
      <c r="Y104" s="13"/>
      <c r="Z104" s="13"/>
      <c r="AA104" s="13"/>
      <c r="AB104" s="13"/>
      <c r="AC104" s="13"/>
      <c r="AD104" s="13"/>
      <c r="AE104" s="13"/>
      <c r="AF104" s="13"/>
      <c r="AG104" s="13"/>
      <c r="AH104" s="13"/>
      <c r="AI104" s="13"/>
      <c r="AJ104" s="13"/>
      <c r="AK104" s="13"/>
      <c r="AL104" s="13"/>
      <c r="AM104" s="11" t="s">
        <v>113</v>
      </c>
      <c r="AN104" s="13"/>
      <c r="AO104" s="11" t="s">
        <v>528</v>
      </c>
      <c r="AP104" s="11" t="s">
        <v>1535</v>
      </c>
      <c r="AQ104" s="13"/>
      <c r="AR104" s="13"/>
      <c r="AS104" s="13"/>
      <c r="AT104" s="13"/>
      <c r="AU104" s="13"/>
      <c r="AV104" s="13"/>
      <c r="AW104" s="13"/>
      <c r="AX104" s="13"/>
      <c r="AY104" s="20" t="s">
        <v>1536</v>
      </c>
      <c r="AZ104" s="11" t="s">
        <v>1537</v>
      </c>
      <c r="BA104" s="11" t="s">
        <v>1538</v>
      </c>
      <c r="BB104" s="11" t="s">
        <v>1539</v>
      </c>
      <c r="BC104" s="11" t="s">
        <v>1540</v>
      </c>
      <c r="BD104" s="13"/>
      <c r="BE104" s="13"/>
    </row>
    <row r="105" spans="1:57" ht="32" hidden="1" customHeight="1" x14ac:dyDescent="0.15">
      <c r="A105" s="15" t="s">
        <v>1541</v>
      </c>
      <c r="B105" s="11" t="s">
        <v>1542</v>
      </c>
      <c r="C105" s="11" t="s">
        <v>45</v>
      </c>
      <c r="D105" s="12">
        <v>701</v>
      </c>
      <c r="E105" s="11" t="s">
        <v>1542</v>
      </c>
      <c r="F105" s="11" t="s">
        <v>1543</v>
      </c>
      <c r="G105" s="12">
        <v>2020</v>
      </c>
      <c r="H105" s="11" t="s">
        <v>564</v>
      </c>
      <c r="I105" s="13"/>
      <c r="J105" s="11" t="s">
        <v>75</v>
      </c>
      <c r="K105" s="11" t="s">
        <v>51</v>
      </c>
      <c r="L105" s="11" t="s">
        <v>77</v>
      </c>
      <c r="M105" s="11" t="s">
        <v>1544</v>
      </c>
      <c r="N105" s="11" t="s">
        <v>1545</v>
      </c>
      <c r="O105" s="11" t="s">
        <v>103</v>
      </c>
      <c r="P105" s="11" t="s">
        <v>1546</v>
      </c>
      <c r="Q105" s="11" t="s">
        <v>57</v>
      </c>
      <c r="R105" s="13"/>
      <c r="S105" s="11" t="s">
        <v>59</v>
      </c>
      <c r="T105" s="13"/>
      <c r="U105" s="11" t="s">
        <v>61</v>
      </c>
      <c r="V105" s="13"/>
      <c r="W105" s="13"/>
      <c r="X105" s="13"/>
      <c r="Y105" s="13"/>
      <c r="Z105" s="13"/>
      <c r="AA105" s="11" t="s">
        <v>62</v>
      </c>
      <c r="AB105" s="11" t="s">
        <v>1547</v>
      </c>
      <c r="AC105" s="13"/>
      <c r="AD105" s="13"/>
      <c r="AE105" s="13"/>
      <c r="AF105" s="13"/>
      <c r="AG105" s="13"/>
      <c r="AH105" s="13"/>
      <c r="AI105" s="13"/>
      <c r="AJ105" s="13"/>
      <c r="AK105" s="13"/>
      <c r="AL105" s="13"/>
      <c r="AM105" s="13"/>
      <c r="AN105" s="13"/>
      <c r="AO105" s="13"/>
      <c r="AP105" s="13"/>
      <c r="AQ105" s="13"/>
      <c r="AR105" s="13"/>
      <c r="AS105" s="13"/>
      <c r="AT105" s="13"/>
      <c r="AU105" s="13"/>
      <c r="AV105" s="13"/>
      <c r="AW105" s="13"/>
      <c r="AX105" s="13"/>
      <c r="AY105" s="11" t="s">
        <v>1548</v>
      </c>
      <c r="AZ105" s="11" t="s">
        <v>1549</v>
      </c>
      <c r="BA105" s="11" t="s">
        <v>1550</v>
      </c>
      <c r="BB105" s="11" t="s">
        <v>1551</v>
      </c>
      <c r="BC105" s="11" t="s">
        <v>1552</v>
      </c>
      <c r="BD105" s="11" t="s">
        <v>1553</v>
      </c>
      <c r="BE105" s="13"/>
    </row>
    <row r="106" spans="1:57" ht="42" hidden="1" customHeight="1" x14ac:dyDescent="0.15">
      <c r="A106" s="15" t="s">
        <v>1554</v>
      </c>
      <c r="B106" s="11" t="s">
        <v>1555</v>
      </c>
      <c r="C106" s="11" t="s">
        <v>45</v>
      </c>
      <c r="D106" s="12">
        <v>2755</v>
      </c>
      <c r="E106" s="11" t="s">
        <v>1555</v>
      </c>
      <c r="F106" s="11" t="s">
        <v>1556</v>
      </c>
      <c r="G106" s="12">
        <v>2021</v>
      </c>
      <c r="H106" s="11" t="s">
        <v>1557</v>
      </c>
      <c r="I106" s="13"/>
      <c r="J106" s="11" t="s">
        <v>1558</v>
      </c>
      <c r="K106" s="11" t="s">
        <v>51</v>
      </c>
      <c r="L106" s="11" t="s">
        <v>77</v>
      </c>
      <c r="M106" s="11" t="s">
        <v>1559</v>
      </c>
      <c r="N106" s="11" t="s">
        <v>1560</v>
      </c>
      <c r="O106" s="11" t="s">
        <v>131</v>
      </c>
      <c r="P106" s="11" t="s">
        <v>1561</v>
      </c>
      <c r="Q106" s="11" t="s">
        <v>105</v>
      </c>
      <c r="R106" s="13"/>
      <c r="S106" s="11" t="s">
        <v>59</v>
      </c>
      <c r="T106" s="13"/>
      <c r="U106" s="11" t="s">
        <v>109</v>
      </c>
      <c r="V106" s="13"/>
      <c r="W106" s="13"/>
      <c r="X106" s="13"/>
      <c r="Y106" s="13"/>
      <c r="Z106" s="13"/>
      <c r="AA106" s="13"/>
      <c r="AB106" s="13"/>
      <c r="AC106" s="13"/>
      <c r="AD106" s="13"/>
      <c r="AE106" s="13"/>
      <c r="AF106" s="13"/>
      <c r="AG106" s="13"/>
      <c r="AH106" s="13"/>
      <c r="AI106" s="13"/>
      <c r="AJ106" s="13"/>
      <c r="AK106" s="13"/>
      <c r="AL106" s="13"/>
      <c r="AM106" s="11" t="s">
        <v>113</v>
      </c>
      <c r="AN106" s="13"/>
      <c r="AO106" s="13" t="s">
        <v>304</v>
      </c>
      <c r="AP106" s="13"/>
      <c r="AQ106" s="13"/>
      <c r="AR106" s="13"/>
      <c r="AS106" s="13"/>
      <c r="AT106" s="13"/>
      <c r="AU106" s="13"/>
      <c r="AV106" s="13"/>
      <c r="AW106" s="13"/>
      <c r="AX106" s="13"/>
      <c r="AY106" s="11" t="s">
        <v>1562</v>
      </c>
      <c r="AZ106" s="14" t="s">
        <v>1563</v>
      </c>
      <c r="BA106" s="11" t="s">
        <v>1564</v>
      </c>
      <c r="BB106" s="11" t="s">
        <v>1565</v>
      </c>
      <c r="BC106" s="11" t="s">
        <v>1566</v>
      </c>
      <c r="BD106" s="11" t="s">
        <v>1567</v>
      </c>
      <c r="BE106" s="11" t="s">
        <v>1568</v>
      </c>
    </row>
    <row r="107" spans="1:57" ht="44" hidden="1" customHeight="1" x14ac:dyDescent="0.15">
      <c r="A107" s="15" t="s">
        <v>1569</v>
      </c>
      <c r="B107" s="11" t="s">
        <v>1570</v>
      </c>
      <c r="C107" s="11" t="s">
        <v>45</v>
      </c>
      <c r="D107" s="12">
        <v>2765</v>
      </c>
      <c r="E107" s="11" t="s">
        <v>1570</v>
      </c>
      <c r="F107" s="11" t="s">
        <v>1571</v>
      </c>
      <c r="G107" s="12">
        <v>2021</v>
      </c>
      <c r="H107" s="11" t="s">
        <v>149</v>
      </c>
      <c r="I107" s="13"/>
      <c r="J107" s="11" t="s">
        <v>100</v>
      </c>
      <c r="K107" s="11" t="s">
        <v>101</v>
      </c>
      <c r="L107" s="11" t="s">
        <v>52</v>
      </c>
      <c r="M107" s="11" t="s">
        <v>1572</v>
      </c>
      <c r="N107" s="11" t="s">
        <v>1573</v>
      </c>
      <c r="O107" s="11" t="s">
        <v>151</v>
      </c>
      <c r="P107" s="11" t="s">
        <v>1574</v>
      </c>
      <c r="Q107" s="11" t="s">
        <v>170</v>
      </c>
      <c r="R107" s="11" t="s">
        <v>1575</v>
      </c>
      <c r="S107" s="11" t="s">
        <v>172</v>
      </c>
      <c r="T107" s="13"/>
      <c r="U107" s="11" t="s">
        <v>109</v>
      </c>
      <c r="V107" s="13"/>
      <c r="W107" s="13"/>
      <c r="X107" s="13"/>
      <c r="Y107" s="13"/>
      <c r="Z107" s="13"/>
      <c r="AA107" s="13"/>
      <c r="AB107" s="13"/>
      <c r="AC107" s="13"/>
      <c r="AD107" s="13"/>
      <c r="AE107" s="13"/>
      <c r="AF107" s="13"/>
      <c r="AG107" s="13"/>
      <c r="AH107" s="13"/>
      <c r="AI107" s="13"/>
      <c r="AJ107" s="13"/>
      <c r="AK107" s="13"/>
      <c r="AL107" s="13"/>
      <c r="AM107" s="11" t="s">
        <v>113</v>
      </c>
      <c r="AN107" s="13"/>
      <c r="AO107" s="13" t="s">
        <v>1576</v>
      </c>
      <c r="AP107" s="13"/>
      <c r="AQ107" s="13"/>
      <c r="AR107" s="13"/>
      <c r="AS107" s="13"/>
      <c r="AT107" s="13"/>
      <c r="AU107" s="13"/>
      <c r="AV107" s="13"/>
      <c r="AW107" s="13"/>
      <c r="AX107" s="13"/>
      <c r="AY107" s="11" t="s">
        <v>1577</v>
      </c>
      <c r="AZ107" s="11" t="s">
        <v>1578</v>
      </c>
      <c r="BA107" s="11" t="s">
        <v>1579</v>
      </c>
      <c r="BB107" s="11" t="s">
        <v>1580</v>
      </c>
      <c r="BC107" s="11" t="s">
        <v>1581</v>
      </c>
      <c r="BD107" s="13"/>
      <c r="BE107" s="13"/>
    </row>
    <row r="108" spans="1:57" ht="20" hidden="1" customHeight="1" x14ac:dyDescent="0.15">
      <c r="A108" s="15" t="s">
        <v>1582</v>
      </c>
      <c r="B108" s="11" t="s">
        <v>1583</v>
      </c>
      <c r="C108" s="11" t="s">
        <v>45</v>
      </c>
      <c r="D108" s="12">
        <v>5102</v>
      </c>
      <c r="E108" s="11" t="s">
        <v>1583</v>
      </c>
      <c r="F108" s="11" t="s">
        <v>1584</v>
      </c>
      <c r="G108" s="12">
        <v>2022</v>
      </c>
      <c r="H108" s="11" t="s">
        <v>262</v>
      </c>
      <c r="I108" s="13"/>
      <c r="J108" s="11" t="s">
        <v>263</v>
      </c>
      <c r="K108" s="11" t="s">
        <v>101</v>
      </c>
      <c r="L108" s="11" t="s">
        <v>52</v>
      </c>
      <c r="M108" s="13"/>
      <c r="N108" s="11" t="s">
        <v>1585</v>
      </c>
      <c r="O108" s="11" t="s">
        <v>80</v>
      </c>
      <c r="P108" s="11" t="s">
        <v>1586</v>
      </c>
      <c r="Q108" s="11" t="s">
        <v>57</v>
      </c>
      <c r="R108" s="11" t="s">
        <v>1587</v>
      </c>
      <c r="S108" s="11" t="s">
        <v>1588</v>
      </c>
      <c r="T108" s="11" t="s">
        <v>1589</v>
      </c>
      <c r="U108" s="11" t="s">
        <v>385</v>
      </c>
      <c r="V108" s="13"/>
      <c r="W108" s="11" t="s">
        <v>1590</v>
      </c>
      <c r="X108" s="11" t="s">
        <v>1591</v>
      </c>
      <c r="Y108" s="11" t="s">
        <v>386</v>
      </c>
      <c r="Z108" s="13"/>
      <c r="AA108" s="11"/>
      <c r="AB108" s="13"/>
      <c r="AC108" s="13"/>
      <c r="AD108" s="13"/>
      <c r="AE108" s="13"/>
      <c r="AF108" s="13"/>
      <c r="AG108" s="11"/>
      <c r="AH108" s="13"/>
      <c r="AI108" s="13"/>
      <c r="AJ108" s="13"/>
      <c r="AK108" s="13"/>
      <c r="AL108" s="13"/>
      <c r="AM108" s="13"/>
      <c r="AN108" s="13"/>
      <c r="AO108" s="13"/>
      <c r="AP108" s="13"/>
      <c r="AQ108" s="13"/>
      <c r="AR108" s="13"/>
      <c r="AS108" s="13"/>
      <c r="AT108" s="13"/>
      <c r="AU108" s="13"/>
      <c r="AV108" s="13"/>
      <c r="AW108" s="13"/>
      <c r="AX108" s="13"/>
      <c r="AY108" s="11" t="s">
        <v>1585</v>
      </c>
      <c r="AZ108" s="11" t="s">
        <v>1592</v>
      </c>
      <c r="BA108" s="11" t="s">
        <v>1593</v>
      </c>
      <c r="BB108" s="11" t="s">
        <v>1594</v>
      </c>
      <c r="BC108" s="11" t="s">
        <v>1595</v>
      </c>
      <c r="BD108" s="13"/>
      <c r="BE108" s="11" t="s">
        <v>1596</v>
      </c>
    </row>
    <row r="109" spans="1:57" ht="20" hidden="1" customHeight="1" x14ac:dyDescent="0.15">
      <c r="A109" s="15" t="s">
        <v>1597</v>
      </c>
      <c r="B109" s="11" t="s">
        <v>1598</v>
      </c>
      <c r="C109" s="11" t="s">
        <v>45</v>
      </c>
      <c r="D109" s="12">
        <v>2793</v>
      </c>
      <c r="E109" s="11" t="s">
        <v>1598</v>
      </c>
      <c r="F109" s="11" t="s">
        <v>1599</v>
      </c>
      <c r="G109" s="12">
        <v>2021</v>
      </c>
      <c r="H109" s="11" t="s">
        <v>1600</v>
      </c>
      <c r="I109" s="13"/>
      <c r="J109" s="11" t="s">
        <v>263</v>
      </c>
      <c r="K109" s="11" t="s">
        <v>51</v>
      </c>
      <c r="L109" s="11" t="s">
        <v>52</v>
      </c>
      <c r="M109" s="13"/>
      <c r="N109" s="11" t="s">
        <v>1601</v>
      </c>
      <c r="O109" s="11" t="s">
        <v>80</v>
      </c>
      <c r="P109" s="11" t="s">
        <v>1602</v>
      </c>
      <c r="Q109" s="11" t="s">
        <v>170</v>
      </c>
      <c r="R109" s="11" t="s">
        <v>1603</v>
      </c>
      <c r="S109" s="11" t="s">
        <v>172</v>
      </c>
      <c r="T109" s="13"/>
      <c r="U109" s="11" t="s">
        <v>34</v>
      </c>
      <c r="V109" s="13"/>
      <c r="W109" s="13"/>
      <c r="X109" s="13"/>
      <c r="Y109" s="13"/>
      <c r="Z109" s="13"/>
      <c r="AA109" s="13"/>
      <c r="AB109" s="13"/>
      <c r="AC109" s="13"/>
      <c r="AD109" s="13"/>
      <c r="AE109" s="13"/>
      <c r="AF109" s="13"/>
      <c r="AG109" s="13"/>
      <c r="AH109" s="13"/>
      <c r="AI109" s="13"/>
      <c r="AJ109" s="13"/>
      <c r="AK109" s="13"/>
      <c r="AL109" s="13"/>
      <c r="AM109" s="13"/>
      <c r="AN109" s="13"/>
      <c r="AO109" s="13"/>
      <c r="AP109" s="13"/>
      <c r="AQ109" s="13"/>
      <c r="AR109" s="13"/>
      <c r="AS109" s="13"/>
      <c r="AT109" s="13"/>
      <c r="AU109" s="11" t="s">
        <v>138</v>
      </c>
      <c r="AV109" s="11" t="s">
        <v>1604</v>
      </c>
      <c r="AW109" s="13"/>
      <c r="AX109" s="13"/>
      <c r="AY109" s="14" t="s">
        <v>1605</v>
      </c>
      <c r="AZ109" s="11" t="s">
        <v>1606</v>
      </c>
      <c r="BA109" s="11" t="s">
        <v>1607</v>
      </c>
      <c r="BB109" s="11" t="s">
        <v>1608</v>
      </c>
      <c r="BC109" s="13"/>
      <c r="BD109" s="13"/>
      <c r="BE109" s="11" t="s">
        <v>1609</v>
      </c>
    </row>
    <row r="110" spans="1:57" ht="20" hidden="1" customHeight="1" x14ac:dyDescent="0.15">
      <c r="A110" s="15" t="s">
        <v>1610</v>
      </c>
      <c r="B110" s="11" t="s">
        <v>1611</v>
      </c>
      <c r="C110" s="11" t="s">
        <v>45</v>
      </c>
      <c r="D110" s="12">
        <v>2826</v>
      </c>
      <c r="E110" s="11" t="s">
        <v>1612</v>
      </c>
      <c r="F110" s="11" t="s">
        <v>1613</v>
      </c>
      <c r="G110" s="12">
        <v>2021</v>
      </c>
      <c r="H110" s="11" t="s">
        <v>149</v>
      </c>
      <c r="I110" s="13"/>
      <c r="J110" s="11" t="s">
        <v>100</v>
      </c>
      <c r="K110" s="11" t="s">
        <v>101</v>
      </c>
      <c r="L110" s="11" t="s">
        <v>52</v>
      </c>
      <c r="M110" s="11" t="s">
        <v>1614</v>
      </c>
      <c r="N110" s="11" t="s">
        <v>1615</v>
      </c>
      <c r="O110" s="11" t="s">
        <v>1616</v>
      </c>
      <c r="P110" s="11" t="s">
        <v>1617</v>
      </c>
      <c r="Q110" s="11" t="s">
        <v>57</v>
      </c>
      <c r="R110" s="13"/>
      <c r="S110" s="11" t="s">
        <v>266</v>
      </c>
      <c r="T110" s="11" t="s">
        <v>1618</v>
      </c>
      <c r="U110" s="11" t="s">
        <v>679</v>
      </c>
      <c r="V110" s="13"/>
      <c r="W110" s="13"/>
      <c r="X110" s="13"/>
      <c r="Y110" s="13"/>
      <c r="Z110" s="13"/>
      <c r="AA110" s="13"/>
      <c r="AB110" s="13"/>
      <c r="AC110" s="13"/>
      <c r="AD110" s="13"/>
      <c r="AE110" s="11" t="s">
        <v>285</v>
      </c>
      <c r="AF110" s="11" t="s">
        <v>1619</v>
      </c>
      <c r="AG110" s="13"/>
      <c r="AH110" s="13"/>
      <c r="AI110" s="13"/>
      <c r="AJ110" s="13"/>
      <c r="AK110" s="13"/>
      <c r="AL110" s="13"/>
      <c r="AM110" s="13"/>
      <c r="AN110" s="13"/>
      <c r="AO110" s="13"/>
      <c r="AP110" s="13"/>
      <c r="AQ110" s="13"/>
      <c r="AR110" s="13"/>
      <c r="AS110" s="13"/>
      <c r="AT110" s="13"/>
      <c r="AU110" s="13"/>
      <c r="AV110" s="13"/>
      <c r="AW110" s="13"/>
      <c r="AX110" s="13"/>
      <c r="AY110" s="11" t="s">
        <v>1620</v>
      </c>
      <c r="AZ110" s="11" t="s">
        <v>1621</v>
      </c>
      <c r="BA110" s="11" t="s">
        <v>1622</v>
      </c>
      <c r="BB110" s="11" t="s">
        <v>1623</v>
      </c>
      <c r="BC110" s="13"/>
      <c r="BD110" s="13"/>
      <c r="BE110" s="11" t="s">
        <v>1624</v>
      </c>
    </row>
    <row r="111" spans="1:57" ht="20" hidden="1" customHeight="1" x14ac:dyDescent="0.15">
      <c r="A111" s="15" t="s">
        <v>1625</v>
      </c>
      <c r="B111" s="11" t="s">
        <v>1626</v>
      </c>
      <c r="C111" s="11" t="s">
        <v>45</v>
      </c>
      <c r="D111" s="12">
        <v>2830</v>
      </c>
      <c r="E111" s="11" t="s">
        <v>1627</v>
      </c>
      <c r="F111" s="11" t="s">
        <v>1628</v>
      </c>
      <c r="G111" s="12">
        <v>2021</v>
      </c>
      <c r="H111" s="11" t="s">
        <v>1164</v>
      </c>
      <c r="I111" s="13"/>
      <c r="J111" s="11" t="s">
        <v>485</v>
      </c>
      <c r="K111" s="11" t="s">
        <v>101</v>
      </c>
      <c r="L111" s="11" t="s">
        <v>52</v>
      </c>
      <c r="M111" s="13"/>
      <c r="N111" s="11" t="s">
        <v>1629</v>
      </c>
      <c r="O111" s="11" t="s">
        <v>80</v>
      </c>
      <c r="P111" s="11" t="s">
        <v>1630</v>
      </c>
      <c r="Q111" s="11" t="s">
        <v>170</v>
      </c>
      <c r="R111" s="11" t="s">
        <v>1631</v>
      </c>
      <c r="S111" s="11" t="s">
        <v>172</v>
      </c>
      <c r="T111" s="13"/>
      <c r="U111" s="11" t="s">
        <v>109</v>
      </c>
      <c r="V111" s="13"/>
      <c r="W111" s="13"/>
      <c r="X111" s="13"/>
      <c r="Y111" s="13"/>
      <c r="Z111" s="13"/>
      <c r="AA111" s="13"/>
      <c r="AB111" s="13"/>
      <c r="AC111" s="13"/>
      <c r="AD111" s="13"/>
      <c r="AE111" s="13"/>
      <c r="AF111" s="13"/>
      <c r="AG111" s="13"/>
      <c r="AH111" s="13"/>
      <c r="AI111" s="13"/>
      <c r="AJ111" s="13"/>
      <c r="AK111" s="13"/>
      <c r="AL111" s="13"/>
      <c r="AM111" s="11" t="s">
        <v>176</v>
      </c>
      <c r="AN111" s="11" t="s">
        <v>1632</v>
      </c>
      <c r="AO111" s="13" t="s">
        <v>154</v>
      </c>
      <c r="AP111" s="13"/>
      <c r="AQ111" s="13"/>
      <c r="AR111" s="13"/>
      <c r="AS111" s="13"/>
      <c r="AT111" s="13"/>
      <c r="AU111" s="13"/>
      <c r="AV111" s="13"/>
      <c r="AW111" s="13"/>
      <c r="AX111" s="13"/>
      <c r="AY111" s="11" t="s">
        <v>1633</v>
      </c>
      <c r="AZ111" s="11" t="s">
        <v>1634</v>
      </c>
      <c r="BA111" s="11" t="s">
        <v>1635</v>
      </c>
      <c r="BB111" s="11" t="s">
        <v>1636</v>
      </c>
      <c r="BC111" s="13"/>
      <c r="BD111" s="11" t="s">
        <v>1637</v>
      </c>
      <c r="BE111" s="13"/>
    </row>
    <row r="112" spans="1:57" ht="20" hidden="1" customHeight="1" x14ac:dyDescent="0.15">
      <c r="A112" s="15" t="s">
        <v>1638</v>
      </c>
      <c r="B112" s="11" t="s">
        <v>1639</v>
      </c>
      <c r="C112" s="11" t="s">
        <v>45</v>
      </c>
      <c r="D112" s="12">
        <v>5116</v>
      </c>
      <c r="E112" s="11" t="s">
        <v>1639</v>
      </c>
      <c r="F112" s="11" t="s">
        <v>1640</v>
      </c>
      <c r="G112" s="12">
        <v>2022</v>
      </c>
      <c r="H112" s="11" t="s">
        <v>1641</v>
      </c>
      <c r="I112" s="13"/>
      <c r="J112" s="11" t="s">
        <v>176</v>
      </c>
      <c r="K112" s="13" t="s">
        <v>775</v>
      </c>
      <c r="L112" s="11" t="s">
        <v>77</v>
      </c>
      <c r="M112" s="13"/>
      <c r="N112" s="11" t="s">
        <v>1642</v>
      </c>
      <c r="O112" s="11" t="s">
        <v>1643</v>
      </c>
      <c r="P112" s="13"/>
      <c r="Q112" s="11" t="s">
        <v>57</v>
      </c>
      <c r="R112" s="13"/>
      <c r="S112" s="11" t="s">
        <v>59</v>
      </c>
      <c r="T112" s="13"/>
      <c r="U112" s="11" t="s">
        <v>61</v>
      </c>
      <c r="V112" s="13"/>
      <c r="W112" s="13"/>
      <c r="X112" s="13"/>
      <c r="Y112" s="13"/>
      <c r="Z112" s="13"/>
      <c r="AA112" s="11" t="s">
        <v>234</v>
      </c>
      <c r="AB112" s="13"/>
      <c r="AC112" s="13"/>
      <c r="AD112" s="13"/>
      <c r="AE112" s="13"/>
      <c r="AF112" s="13"/>
      <c r="AG112" s="13"/>
      <c r="AH112" s="13"/>
      <c r="AI112" s="13"/>
      <c r="AJ112" s="13"/>
      <c r="AK112" s="13"/>
      <c r="AL112" s="13"/>
      <c r="AM112" s="13"/>
      <c r="AN112" s="13"/>
      <c r="AO112" s="13"/>
      <c r="AP112" s="13"/>
      <c r="AQ112" s="13"/>
      <c r="AR112" s="13"/>
      <c r="AS112" s="13"/>
      <c r="AT112" s="13"/>
      <c r="AU112" s="13"/>
      <c r="AV112" s="13"/>
      <c r="AW112" s="13"/>
      <c r="AX112" s="13"/>
      <c r="AY112" s="11" t="s">
        <v>1644</v>
      </c>
      <c r="AZ112" s="11" t="s">
        <v>1645</v>
      </c>
      <c r="BA112" s="11" t="s">
        <v>1646</v>
      </c>
      <c r="BB112" s="11" t="s">
        <v>1647</v>
      </c>
      <c r="BC112" s="11" t="s">
        <v>1648</v>
      </c>
      <c r="BD112" s="11" t="s">
        <v>1649</v>
      </c>
      <c r="BE112" s="13"/>
    </row>
    <row r="113" spans="1:57" ht="45" hidden="1" customHeight="1" x14ac:dyDescent="0.15">
      <c r="A113" s="15" t="s">
        <v>1650</v>
      </c>
      <c r="B113" s="11" t="s">
        <v>1651</v>
      </c>
      <c r="C113" s="11" t="s">
        <v>45</v>
      </c>
      <c r="D113" s="12">
        <v>2852</v>
      </c>
      <c r="E113" s="11" t="s">
        <v>1652</v>
      </c>
      <c r="F113" s="11" t="s">
        <v>1653</v>
      </c>
      <c r="G113" s="12">
        <v>2021</v>
      </c>
      <c r="H113" s="11" t="s">
        <v>1654</v>
      </c>
      <c r="I113" s="13"/>
      <c r="J113" s="11" t="s">
        <v>75</v>
      </c>
      <c r="K113" s="11" t="s">
        <v>51</v>
      </c>
      <c r="L113" s="11" t="s">
        <v>77</v>
      </c>
      <c r="M113" s="13"/>
      <c r="N113" s="11" t="s">
        <v>1655</v>
      </c>
      <c r="O113" s="11" t="s">
        <v>131</v>
      </c>
      <c r="P113" s="11" t="s">
        <v>1656</v>
      </c>
      <c r="Q113" s="11" t="s">
        <v>707</v>
      </c>
      <c r="R113" s="11" t="s">
        <v>1657</v>
      </c>
      <c r="S113" s="11" t="s">
        <v>59</v>
      </c>
      <c r="T113" s="13"/>
      <c r="U113" s="11" t="s">
        <v>34</v>
      </c>
      <c r="V113" s="13"/>
      <c r="W113" s="13"/>
      <c r="X113" s="13"/>
      <c r="Y113" s="13"/>
      <c r="Z113" s="13"/>
      <c r="AA113" s="11" t="s">
        <v>568</v>
      </c>
      <c r="AB113" s="13"/>
      <c r="AC113" s="13"/>
      <c r="AD113" s="13"/>
      <c r="AE113" s="13"/>
      <c r="AF113" s="13"/>
      <c r="AG113" s="13"/>
      <c r="AH113" s="13"/>
      <c r="AI113" s="13"/>
      <c r="AJ113" s="13"/>
      <c r="AK113" s="13"/>
      <c r="AL113" s="13"/>
      <c r="AM113" s="13"/>
      <c r="AN113" s="13"/>
      <c r="AO113" s="13"/>
      <c r="AP113" s="13"/>
      <c r="AQ113" s="13"/>
      <c r="AR113" s="13"/>
      <c r="AS113" s="13"/>
      <c r="AT113" s="13"/>
      <c r="AU113" s="11" t="s">
        <v>553</v>
      </c>
      <c r="AV113" s="11" t="s">
        <v>1658</v>
      </c>
      <c r="AW113" s="13"/>
      <c r="AX113" s="13"/>
      <c r="AY113" s="11" t="s">
        <v>1659</v>
      </c>
      <c r="AZ113" s="11" t="s">
        <v>1660</v>
      </c>
      <c r="BA113" s="11" t="s">
        <v>1661</v>
      </c>
      <c r="BB113" s="11" t="s">
        <v>1662</v>
      </c>
      <c r="BC113" s="11" t="s">
        <v>1663</v>
      </c>
      <c r="BD113" s="13"/>
      <c r="BE113" s="11" t="s">
        <v>1664</v>
      </c>
    </row>
    <row r="114" spans="1:57" ht="32" hidden="1" customHeight="1" x14ac:dyDescent="0.15">
      <c r="A114" s="15" t="s">
        <v>1665</v>
      </c>
      <c r="B114" s="11" t="s">
        <v>1666</v>
      </c>
      <c r="C114" s="11" t="s">
        <v>45</v>
      </c>
      <c r="D114" s="12">
        <v>2876</v>
      </c>
      <c r="E114" s="11" t="s">
        <v>1666</v>
      </c>
      <c r="F114" s="11" t="s">
        <v>1667</v>
      </c>
      <c r="G114" s="12">
        <v>2021</v>
      </c>
      <c r="H114" s="11" t="s">
        <v>149</v>
      </c>
      <c r="I114" s="11" t="s">
        <v>1668</v>
      </c>
      <c r="J114" s="11" t="s">
        <v>100</v>
      </c>
      <c r="K114" s="11" t="s">
        <v>101</v>
      </c>
      <c r="L114" s="11" t="s">
        <v>77</v>
      </c>
      <c r="M114" s="13"/>
      <c r="N114" s="11" t="s">
        <v>1669</v>
      </c>
      <c r="O114" s="11" t="s">
        <v>151</v>
      </c>
      <c r="P114" s="11" t="s">
        <v>1670</v>
      </c>
      <c r="Q114" s="11" t="s">
        <v>215</v>
      </c>
      <c r="R114" s="11" t="s">
        <v>1671</v>
      </c>
      <c r="S114" s="11" t="s">
        <v>59</v>
      </c>
      <c r="T114" s="13"/>
      <c r="U114" s="11" t="s">
        <v>109</v>
      </c>
      <c r="V114" s="13"/>
      <c r="W114" s="13"/>
      <c r="X114" s="13"/>
      <c r="Y114" s="13"/>
      <c r="Z114" s="13"/>
      <c r="AA114" s="13"/>
      <c r="AB114" s="13"/>
      <c r="AC114" s="13"/>
      <c r="AD114" s="13"/>
      <c r="AE114" s="13"/>
      <c r="AF114" s="13"/>
      <c r="AG114" s="13"/>
      <c r="AH114" s="13"/>
      <c r="AI114" s="13"/>
      <c r="AJ114" s="13"/>
      <c r="AK114" s="13"/>
      <c r="AL114" s="13"/>
      <c r="AM114" s="11" t="s">
        <v>113</v>
      </c>
      <c r="AN114" s="13"/>
      <c r="AO114" s="13" t="s">
        <v>304</v>
      </c>
      <c r="AP114" s="13"/>
      <c r="AQ114" s="13"/>
      <c r="AR114" s="13"/>
      <c r="AS114" s="13"/>
      <c r="AT114" s="13"/>
      <c r="AU114" s="13"/>
      <c r="AV114" s="13"/>
      <c r="AW114" s="13"/>
      <c r="AX114" s="13"/>
      <c r="AY114" s="11" t="s">
        <v>1672</v>
      </c>
      <c r="AZ114" s="14" t="s">
        <v>1673</v>
      </c>
      <c r="BA114" s="13"/>
      <c r="BB114" s="11" t="s">
        <v>1674</v>
      </c>
      <c r="BC114" s="13"/>
      <c r="BD114" s="11" t="s">
        <v>1675</v>
      </c>
      <c r="BE114" s="13"/>
    </row>
    <row r="115" spans="1:57" ht="20" hidden="1" customHeight="1" x14ac:dyDescent="0.15">
      <c r="A115" s="15" t="s">
        <v>1676</v>
      </c>
      <c r="B115" s="11" t="s">
        <v>1677</v>
      </c>
      <c r="C115" s="11" t="s">
        <v>45</v>
      </c>
      <c r="D115" s="12">
        <v>2880</v>
      </c>
      <c r="E115" s="11" t="s">
        <v>1677</v>
      </c>
      <c r="F115" s="11" t="s">
        <v>1678</v>
      </c>
      <c r="G115" s="12">
        <v>2021</v>
      </c>
      <c r="H115" s="11" t="s">
        <v>971</v>
      </c>
      <c r="I115" s="13"/>
      <c r="J115" s="11" t="s">
        <v>263</v>
      </c>
      <c r="K115" s="11" t="s">
        <v>51</v>
      </c>
      <c r="L115" s="11" t="s">
        <v>52</v>
      </c>
      <c r="M115" s="13"/>
      <c r="N115" s="11" t="s">
        <v>1679</v>
      </c>
      <c r="O115" s="11" t="s">
        <v>245</v>
      </c>
      <c r="P115" s="13"/>
      <c r="Q115" s="11" t="s">
        <v>57</v>
      </c>
      <c r="R115" s="13"/>
      <c r="S115" s="11" t="s">
        <v>1680</v>
      </c>
      <c r="T115" s="11" t="s">
        <v>1681</v>
      </c>
      <c r="U115" s="11" t="s">
        <v>34</v>
      </c>
      <c r="V115" s="13"/>
      <c r="W115" s="11"/>
      <c r="X115" s="13"/>
      <c r="Y115" s="11" t="s">
        <v>84</v>
      </c>
      <c r="Z115" s="13"/>
      <c r="AA115" s="13"/>
      <c r="AB115" s="13"/>
      <c r="AC115" s="13"/>
      <c r="AD115" s="13"/>
      <c r="AE115" s="13"/>
      <c r="AF115" s="13"/>
      <c r="AG115" s="13"/>
      <c r="AH115" s="13"/>
      <c r="AI115" s="13"/>
      <c r="AJ115" s="13"/>
      <c r="AK115" s="13"/>
      <c r="AL115" s="13"/>
      <c r="AM115" s="13"/>
      <c r="AN115" s="13"/>
      <c r="AO115" s="13"/>
      <c r="AP115" s="13"/>
      <c r="AQ115" s="13"/>
      <c r="AR115" s="13"/>
      <c r="AS115" s="13"/>
      <c r="AT115" s="13"/>
      <c r="AU115" s="11" t="s">
        <v>553</v>
      </c>
      <c r="AV115" s="11" t="s">
        <v>1682</v>
      </c>
      <c r="AW115" s="13"/>
      <c r="AX115" s="13"/>
      <c r="AY115" s="11" t="s">
        <v>1683</v>
      </c>
      <c r="AZ115" s="11" t="s">
        <v>1684</v>
      </c>
      <c r="BA115" s="11" t="s">
        <v>1684</v>
      </c>
      <c r="BB115" s="11" t="s">
        <v>1685</v>
      </c>
      <c r="BC115" s="11" t="s">
        <v>1686</v>
      </c>
      <c r="BD115" s="11" t="s">
        <v>1687</v>
      </c>
      <c r="BE115" s="11" t="s">
        <v>1688</v>
      </c>
    </row>
    <row r="116" spans="1:57" ht="20" customHeight="1" x14ac:dyDescent="0.15">
      <c r="A116" s="15" t="s">
        <v>1689</v>
      </c>
      <c r="B116" s="11" t="s">
        <v>1690</v>
      </c>
      <c r="C116" s="11" t="s">
        <v>45</v>
      </c>
      <c r="D116" s="12">
        <v>5120</v>
      </c>
      <c r="E116" s="11" t="s">
        <v>1691</v>
      </c>
      <c r="F116" s="11" t="s">
        <v>1692</v>
      </c>
      <c r="G116" s="12">
        <v>2022</v>
      </c>
      <c r="H116" s="11" t="s">
        <v>149</v>
      </c>
      <c r="I116" s="13"/>
      <c r="J116" s="11" t="s">
        <v>100</v>
      </c>
      <c r="K116" s="11" t="s">
        <v>101</v>
      </c>
      <c r="L116" s="11" t="s">
        <v>77</v>
      </c>
      <c r="M116" s="11" t="s">
        <v>1693</v>
      </c>
      <c r="N116" s="14" t="s">
        <v>1694</v>
      </c>
      <c r="O116" s="11" t="s">
        <v>245</v>
      </c>
      <c r="P116" s="11" t="s">
        <v>1695</v>
      </c>
      <c r="Q116" s="11" t="s">
        <v>215</v>
      </c>
      <c r="R116" s="13"/>
      <c r="S116" s="11" t="s">
        <v>59</v>
      </c>
      <c r="T116" s="11" t="s">
        <v>1696</v>
      </c>
      <c r="U116" s="11" t="s">
        <v>217</v>
      </c>
      <c r="V116" s="13"/>
      <c r="W116" s="11" t="s">
        <v>1590</v>
      </c>
      <c r="X116" s="11" t="s">
        <v>1697</v>
      </c>
      <c r="Y116" s="13" t="s">
        <v>386</v>
      </c>
      <c r="Z116" s="11" t="s">
        <v>1693</v>
      </c>
      <c r="AA116" s="11" t="s">
        <v>62</v>
      </c>
      <c r="AB116" s="13"/>
      <c r="AC116" s="13"/>
      <c r="AD116" s="13"/>
      <c r="AE116" s="13"/>
      <c r="AF116" s="13"/>
      <c r="AG116" s="13"/>
      <c r="AH116" s="13"/>
      <c r="AI116" s="13" t="s">
        <v>1698</v>
      </c>
      <c r="AJ116" s="13" t="s">
        <v>1699</v>
      </c>
      <c r="AK116" s="13"/>
      <c r="AL116" s="13"/>
      <c r="AM116" s="11" t="s">
        <v>113</v>
      </c>
      <c r="AN116" s="14" t="s">
        <v>1700</v>
      </c>
      <c r="AO116" s="11" t="s">
        <v>176</v>
      </c>
      <c r="AP116" s="14" t="s">
        <v>1701</v>
      </c>
      <c r="AQ116" s="13"/>
      <c r="AR116" s="13"/>
      <c r="AS116" s="13"/>
      <c r="AT116" s="13"/>
      <c r="AU116" s="11" t="s">
        <v>138</v>
      </c>
      <c r="AV116" s="11" t="s">
        <v>1697</v>
      </c>
      <c r="AW116" s="13"/>
      <c r="AX116" s="13"/>
      <c r="AY116" s="14" t="s">
        <v>1702</v>
      </c>
      <c r="AZ116" s="14" t="s">
        <v>1703</v>
      </c>
      <c r="BA116" s="14" t="s">
        <v>1704</v>
      </c>
      <c r="BB116" s="11" t="s">
        <v>1705</v>
      </c>
      <c r="BC116" s="14" t="s">
        <v>1706</v>
      </c>
      <c r="BD116" s="14" t="s">
        <v>1707</v>
      </c>
      <c r="BE116" s="13"/>
    </row>
    <row r="117" spans="1:57" ht="20" hidden="1" customHeight="1" x14ac:dyDescent="0.15">
      <c r="A117" s="15" t="s">
        <v>1708</v>
      </c>
      <c r="B117" s="11" t="s">
        <v>1709</v>
      </c>
      <c r="C117" s="11" t="s">
        <v>45</v>
      </c>
      <c r="D117" s="12">
        <v>2889</v>
      </c>
      <c r="E117" s="11" t="s">
        <v>1709</v>
      </c>
      <c r="F117" s="11" t="s">
        <v>1710</v>
      </c>
      <c r="G117" s="12">
        <v>2021</v>
      </c>
      <c r="H117" s="11" t="s">
        <v>1711</v>
      </c>
      <c r="I117" s="11" t="s">
        <v>1712</v>
      </c>
      <c r="J117" s="11" t="s">
        <v>100</v>
      </c>
      <c r="K117" s="11" t="s">
        <v>101</v>
      </c>
      <c r="L117" s="11" t="s">
        <v>77</v>
      </c>
      <c r="M117" s="13"/>
      <c r="N117" s="11" t="s">
        <v>1713</v>
      </c>
      <c r="O117" s="11" t="s">
        <v>103</v>
      </c>
      <c r="P117" s="13"/>
      <c r="Q117" s="11" t="s">
        <v>215</v>
      </c>
      <c r="R117" s="13"/>
      <c r="S117" s="11" t="s">
        <v>1325</v>
      </c>
      <c r="T117" s="11" t="s">
        <v>1714</v>
      </c>
      <c r="U117" s="11" t="s">
        <v>109</v>
      </c>
      <c r="V117" s="13"/>
      <c r="W117" s="13"/>
      <c r="X117" s="13"/>
      <c r="Y117" s="13"/>
      <c r="Z117" s="13"/>
      <c r="AA117" s="13"/>
      <c r="AB117" s="13"/>
      <c r="AC117" s="13"/>
      <c r="AD117" s="13"/>
      <c r="AE117" s="13"/>
      <c r="AF117" s="13"/>
      <c r="AG117" s="13"/>
      <c r="AH117" s="13"/>
      <c r="AI117" s="13"/>
      <c r="AJ117" s="13"/>
      <c r="AK117" s="13"/>
      <c r="AL117" s="13"/>
      <c r="AM117" s="11" t="s">
        <v>113</v>
      </c>
      <c r="AN117" s="13"/>
      <c r="AO117" s="13" t="s">
        <v>449</v>
      </c>
      <c r="AP117" s="13"/>
      <c r="AQ117" s="13"/>
      <c r="AR117" s="13"/>
      <c r="AS117" s="13"/>
      <c r="AT117" s="13"/>
      <c r="AU117" s="13"/>
      <c r="AV117" s="13"/>
      <c r="AW117" s="13"/>
      <c r="AX117" s="13"/>
      <c r="AY117" s="11" t="s">
        <v>1715</v>
      </c>
      <c r="AZ117" s="11" t="s">
        <v>1716</v>
      </c>
      <c r="BA117" s="11" t="s">
        <v>1717</v>
      </c>
      <c r="BB117" s="11" t="s">
        <v>1718</v>
      </c>
      <c r="BC117" s="11" t="s">
        <v>1719</v>
      </c>
      <c r="BD117" s="11" t="s">
        <v>1720</v>
      </c>
      <c r="BE117" s="13"/>
    </row>
    <row r="118" spans="1:57" ht="20" hidden="1" customHeight="1" x14ac:dyDescent="0.15">
      <c r="A118" s="15" t="s">
        <v>1721</v>
      </c>
      <c r="B118" s="11" t="s">
        <v>1722</v>
      </c>
      <c r="C118" s="11" t="s">
        <v>45</v>
      </c>
      <c r="D118" s="12">
        <v>2895</v>
      </c>
      <c r="E118" s="11" t="s">
        <v>1723</v>
      </c>
      <c r="F118" s="11" t="s">
        <v>1724</v>
      </c>
      <c r="G118" s="12">
        <v>2021</v>
      </c>
      <c r="H118" s="11" t="s">
        <v>262</v>
      </c>
      <c r="I118" s="13"/>
      <c r="J118" s="11" t="s">
        <v>263</v>
      </c>
      <c r="K118" s="11" t="s">
        <v>101</v>
      </c>
      <c r="L118" s="11" t="s">
        <v>52</v>
      </c>
      <c r="M118" s="13"/>
      <c r="N118" s="11" t="s">
        <v>1725</v>
      </c>
      <c r="O118" s="11" t="s">
        <v>499</v>
      </c>
      <c r="P118" s="13"/>
      <c r="Q118" s="11" t="s">
        <v>57</v>
      </c>
      <c r="R118" s="13"/>
      <c r="S118" s="11" t="s">
        <v>266</v>
      </c>
      <c r="T118" s="11" t="s">
        <v>1726</v>
      </c>
      <c r="U118" s="11" t="s">
        <v>61</v>
      </c>
      <c r="V118" s="13"/>
      <c r="W118" s="11" t="s">
        <v>135</v>
      </c>
      <c r="X118" s="13"/>
      <c r="Y118" s="13"/>
      <c r="Z118" s="13"/>
      <c r="AA118" s="11" t="s">
        <v>490</v>
      </c>
      <c r="AB118" s="11" t="s">
        <v>1727</v>
      </c>
      <c r="AC118" s="13"/>
      <c r="AD118" s="13"/>
      <c r="AE118" s="13"/>
      <c r="AF118" s="13"/>
      <c r="AG118" s="11" t="s">
        <v>248</v>
      </c>
      <c r="AH118" s="13"/>
      <c r="AI118" s="13"/>
      <c r="AJ118" s="13"/>
      <c r="AK118" s="13"/>
      <c r="AL118" s="13"/>
      <c r="AM118" s="13"/>
      <c r="AN118" s="13"/>
      <c r="AO118" s="13"/>
      <c r="AP118" s="13"/>
      <c r="AQ118" s="13"/>
      <c r="AR118" s="13"/>
      <c r="AS118" s="13"/>
      <c r="AT118" s="13"/>
      <c r="AU118" s="13"/>
      <c r="AV118" s="13"/>
      <c r="AW118" s="13"/>
      <c r="AX118" s="13"/>
      <c r="AY118" s="11" t="s">
        <v>1728</v>
      </c>
      <c r="AZ118" s="11" t="s">
        <v>1729</v>
      </c>
      <c r="BA118" s="11" t="s">
        <v>1730</v>
      </c>
      <c r="BB118" s="13"/>
      <c r="BC118" s="11" t="s">
        <v>1731</v>
      </c>
      <c r="BD118" s="13"/>
      <c r="BE118" s="11" t="s">
        <v>1732</v>
      </c>
    </row>
    <row r="119" spans="1:57" ht="20" hidden="1" customHeight="1" x14ac:dyDescent="0.15">
      <c r="A119" s="15" t="s">
        <v>1733</v>
      </c>
      <c r="B119" s="11" t="s">
        <v>1734</v>
      </c>
      <c r="C119" s="11" t="s">
        <v>45</v>
      </c>
      <c r="D119" s="12">
        <v>2898</v>
      </c>
      <c r="E119" s="11" t="s">
        <v>1734</v>
      </c>
      <c r="F119" s="11" t="s">
        <v>1735</v>
      </c>
      <c r="G119" s="12">
        <v>2021</v>
      </c>
      <c r="H119" s="11" t="s">
        <v>149</v>
      </c>
      <c r="I119" s="13"/>
      <c r="J119" s="11" t="s">
        <v>100</v>
      </c>
      <c r="K119" s="11" t="s">
        <v>101</v>
      </c>
      <c r="L119" s="11" t="s">
        <v>52</v>
      </c>
      <c r="M119" s="13"/>
      <c r="N119" s="11" t="s">
        <v>1736</v>
      </c>
      <c r="O119" s="11" t="s">
        <v>245</v>
      </c>
      <c r="P119" s="13"/>
      <c r="Q119" s="11" t="s">
        <v>57</v>
      </c>
      <c r="R119" s="13"/>
      <c r="S119" s="11" t="s">
        <v>266</v>
      </c>
      <c r="T119" s="13"/>
      <c r="U119" s="11" t="s">
        <v>61</v>
      </c>
      <c r="V119" s="13"/>
      <c r="W119" s="11" t="s">
        <v>1590</v>
      </c>
      <c r="X119" s="11" t="s">
        <v>1737</v>
      </c>
      <c r="Y119" s="11" t="s">
        <v>84</v>
      </c>
      <c r="Z119" s="13"/>
      <c r="AA119" s="11" t="s">
        <v>283</v>
      </c>
      <c r="AB119" s="13"/>
      <c r="AC119" s="13"/>
      <c r="AD119" s="13"/>
      <c r="AE119" s="13"/>
      <c r="AF119" s="13"/>
      <c r="AG119" s="11" t="s">
        <v>248</v>
      </c>
      <c r="AH119" s="13"/>
      <c r="AI119" s="13"/>
      <c r="AJ119" s="13"/>
      <c r="AK119" s="11" t="s">
        <v>1738</v>
      </c>
      <c r="AL119" s="11" t="s">
        <v>1739</v>
      </c>
      <c r="AM119" s="13"/>
      <c r="AN119" s="13"/>
      <c r="AO119" s="11" t="s">
        <v>176</v>
      </c>
      <c r="AP119" s="13"/>
      <c r="AQ119" s="11" t="s">
        <v>1740</v>
      </c>
      <c r="AR119" s="13"/>
      <c r="AS119" s="11" t="s">
        <v>178</v>
      </c>
      <c r="AT119" s="13"/>
      <c r="AU119" s="11"/>
      <c r="AV119" s="13"/>
      <c r="AW119" s="13"/>
      <c r="AX119" s="13"/>
      <c r="AY119" s="14" t="s">
        <v>1741</v>
      </c>
      <c r="AZ119" s="14" t="s">
        <v>1742</v>
      </c>
      <c r="BA119" s="11" t="s">
        <v>1743</v>
      </c>
      <c r="BB119" s="11" t="s">
        <v>1744</v>
      </c>
      <c r="BC119" s="11" t="s">
        <v>1745</v>
      </c>
      <c r="BD119" s="11" t="s">
        <v>1746</v>
      </c>
      <c r="BE119" s="13"/>
    </row>
    <row r="120" spans="1:57" ht="42" hidden="1" customHeight="1" x14ac:dyDescent="0.15">
      <c r="A120" s="15" t="s">
        <v>1747</v>
      </c>
      <c r="B120" s="11" t="s">
        <v>1748</v>
      </c>
      <c r="C120" s="11" t="s">
        <v>45</v>
      </c>
      <c r="D120" s="12">
        <v>2910</v>
      </c>
      <c r="E120" s="11" t="s">
        <v>1748</v>
      </c>
      <c r="F120" s="11" t="s">
        <v>1749</v>
      </c>
      <c r="G120" s="12">
        <v>2021</v>
      </c>
      <c r="H120" s="11" t="s">
        <v>149</v>
      </c>
      <c r="I120" s="13"/>
      <c r="J120" s="11" t="s">
        <v>100</v>
      </c>
      <c r="K120" s="11" t="s">
        <v>101</v>
      </c>
      <c r="L120" s="11" t="s">
        <v>77</v>
      </c>
      <c r="M120" s="11" t="s">
        <v>1750</v>
      </c>
      <c r="N120" s="11" t="s">
        <v>1751</v>
      </c>
      <c r="O120" s="11" t="s">
        <v>245</v>
      </c>
      <c r="P120" s="13"/>
      <c r="Q120" s="11" t="s">
        <v>215</v>
      </c>
      <c r="R120" s="13"/>
      <c r="S120" s="11" t="s">
        <v>59</v>
      </c>
      <c r="T120" s="13"/>
      <c r="U120" s="11" t="s">
        <v>109</v>
      </c>
      <c r="V120" s="13"/>
      <c r="W120" s="13"/>
      <c r="X120" s="13"/>
      <c r="Y120" s="13"/>
      <c r="Z120" s="13"/>
      <c r="AA120" s="13"/>
      <c r="AB120" s="13"/>
      <c r="AC120" s="13"/>
      <c r="AD120" s="13"/>
      <c r="AE120" s="13"/>
      <c r="AF120" s="13"/>
      <c r="AG120" s="13"/>
      <c r="AH120" s="13"/>
      <c r="AI120" s="13"/>
      <c r="AJ120" s="13"/>
      <c r="AK120" s="13"/>
      <c r="AL120" s="13"/>
      <c r="AM120" s="11" t="s">
        <v>113</v>
      </c>
      <c r="AN120" s="13"/>
      <c r="AO120" s="11" t="s">
        <v>528</v>
      </c>
      <c r="AP120" s="13" t="s">
        <v>1752</v>
      </c>
      <c r="AQ120" s="13"/>
      <c r="AR120" s="13"/>
      <c r="AS120" s="13"/>
      <c r="AT120" s="13"/>
      <c r="AU120" s="13"/>
      <c r="AV120" s="13"/>
      <c r="AW120" s="13"/>
      <c r="AX120" s="13"/>
      <c r="AY120" s="20" t="s">
        <v>1753</v>
      </c>
      <c r="AZ120" s="11" t="s">
        <v>1754</v>
      </c>
      <c r="BA120" s="11" t="s">
        <v>1755</v>
      </c>
      <c r="BB120" s="13"/>
      <c r="BC120" s="11" t="s">
        <v>1756</v>
      </c>
      <c r="BD120" s="13"/>
      <c r="BE120" s="13"/>
    </row>
    <row r="121" spans="1:57" ht="20" hidden="1" customHeight="1" x14ac:dyDescent="0.15">
      <c r="A121" s="15" t="s">
        <v>1757</v>
      </c>
      <c r="B121" s="11" t="s">
        <v>1758</v>
      </c>
      <c r="C121" s="11" t="s">
        <v>45</v>
      </c>
      <c r="D121" s="12">
        <v>2916</v>
      </c>
      <c r="E121" s="11" t="s">
        <v>1759</v>
      </c>
      <c r="F121" s="11" t="s">
        <v>1760</v>
      </c>
      <c r="G121" s="12">
        <v>2021</v>
      </c>
      <c r="H121" s="11" t="s">
        <v>149</v>
      </c>
      <c r="I121" s="13"/>
      <c r="J121" s="11" t="s">
        <v>100</v>
      </c>
      <c r="K121" s="11" t="s">
        <v>101</v>
      </c>
      <c r="L121" s="11" t="s">
        <v>77</v>
      </c>
      <c r="M121" s="13"/>
      <c r="N121" s="11" t="s">
        <v>1761</v>
      </c>
      <c r="O121" s="11" t="s">
        <v>151</v>
      </c>
      <c r="P121" s="13"/>
      <c r="Q121" s="11" t="s">
        <v>215</v>
      </c>
      <c r="R121" s="11" t="s">
        <v>1762</v>
      </c>
      <c r="S121" s="11" t="s">
        <v>885</v>
      </c>
      <c r="T121" s="11" t="s">
        <v>1762</v>
      </c>
      <c r="U121" s="11" t="s">
        <v>32</v>
      </c>
      <c r="V121" s="13"/>
      <c r="W121" s="13"/>
      <c r="X121" s="13"/>
      <c r="Y121" s="13"/>
      <c r="Z121" s="13"/>
      <c r="AA121" s="13"/>
      <c r="AB121" s="13"/>
      <c r="AC121" s="13"/>
      <c r="AD121" s="13"/>
      <c r="AE121" s="13"/>
      <c r="AF121" s="13"/>
      <c r="AG121" s="11" t="s">
        <v>248</v>
      </c>
      <c r="AH121" s="13"/>
      <c r="AI121" s="13"/>
      <c r="AJ121" s="13"/>
      <c r="AK121" s="13"/>
      <c r="AL121" s="13"/>
      <c r="AM121" s="13"/>
      <c r="AN121" s="13"/>
      <c r="AO121" s="13"/>
      <c r="AP121" s="13"/>
      <c r="AQ121" s="11" t="s">
        <v>886</v>
      </c>
      <c r="AR121" s="13"/>
      <c r="AS121" s="13"/>
      <c r="AT121" s="13"/>
      <c r="AU121" s="13"/>
      <c r="AV121" s="13"/>
      <c r="AW121" s="13"/>
      <c r="AX121" s="13"/>
      <c r="AY121" s="11" t="s">
        <v>1763</v>
      </c>
      <c r="AZ121" s="14" t="s">
        <v>1764</v>
      </c>
      <c r="BA121" s="11" t="s">
        <v>1765</v>
      </c>
      <c r="BB121" s="14" t="s">
        <v>1766</v>
      </c>
      <c r="BC121" s="11" t="s">
        <v>1767</v>
      </c>
      <c r="BD121" s="13"/>
      <c r="BE121" s="13"/>
    </row>
    <row r="122" spans="1:57" ht="44" customHeight="1" x14ac:dyDescent="0.15">
      <c r="A122" s="15" t="s">
        <v>1768</v>
      </c>
      <c r="B122" s="11" t="s">
        <v>1769</v>
      </c>
      <c r="C122" s="11" t="s">
        <v>45</v>
      </c>
      <c r="D122" s="12">
        <v>740</v>
      </c>
      <c r="E122" s="11" t="s">
        <v>1769</v>
      </c>
      <c r="F122" s="11" t="s">
        <v>1770</v>
      </c>
      <c r="G122" s="12">
        <v>2020</v>
      </c>
      <c r="H122" s="11" t="s">
        <v>149</v>
      </c>
      <c r="I122" s="11" t="s">
        <v>1771</v>
      </c>
      <c r="J122" s="11" t="s">
        <v>100</v>
      </c>
      <c r="K122" s="11" t="s">
        <v>101</v>
      </c>
      <c r="L122" s="11" t="s">
        <v>77</v>
      </c>
      <c r="M122" s="11" t="s">
        <v>1772</v>
      </c>
      <c r="N122" s="11" t="s">
        <v>1773</v>
      </c>
      <c r="O122" s="11" t="s">
        <v>245</v>
      </c>
      <c r="P122" s="13"/>
      <c r="Q122" s="11" t="s">
        <v>215</v>
      </c>
      <c r="R122" s="13"/>
      <c r="S122" s="11" t="s">
        <v>59</v>
      </c>
      <c r="T122" s="13"/>
      <c r="U122" s="11" t="s">
        <v>217</v>
      </c>
      <c r="V122" s="13"/>
      <c r="W122" s="13"/>
      <c r="X122" s="13"/>
      <c r="Y122" s="13"/>
      <c r="Z122" s="13"/>
      <c r="AA122" s="13"/>
      <c r="AB122" s="13"/>
      <c r="AC122" s="13"/>
      <c r="AD122" s="13"/>
      <c r="AE122" s="13"/>
      <c r="AF122" s="13"/>
      <c r="AG122" s="13"/>
      <c r="AH122" s="13"/>
      <c r="AI122" s="11" t="s">
        <v>1774</v>
      </c>
      <c r="AJ122" s="11" t="s">
        <v>1775</v>
      </c>
      <c r="AK122" s="13"/>
      <c r="AL122" s="13"/>
      <c r="AM122" s="13"/>
      <c r="AN122" s="13"/>
      <c r="AO122" s="13"/>
      <c r="AP122" s="13"/>
      <c r="AQ122" s="13"/>
      <c r="AR122" s="13"/>
      <c r="AS122" s="13"/>
      <c r="AT122" s="13"/>
      <c r="AU122" s="13"/>
      <c r="AV122" s="13"/>
      <c r="AW122" s="13"/>
      <c r="AX122" s="13"/>
      <c r="AY122" s="11" t="s">
        <v>1776</v>
      </c>
      <c r="AZ122" s="11" t="s">
        <v>1777</v>
      </c>
      <c r="BA122" s="11" t="s">
        <v>1778</v>
      </c>
      <c r="BB122" s="14" t="s">
        <v>1779</v>
      </c>
      <c r="BC122" s="11" t="s">
        <v>1780</v>
      </c>
      <c r="BD122" s="11" t="s">
        <v>1781</v>
      </c>
      <c r="BE122" s="11" t="s">
        <v>1782</v>
      </c>
    </row>
    <row r="123" spans="1:57" ht="51" hidden="1" customHeight="1" x14ac:dyDescent="0.15">
      <c r="A123" s="15" t="s">
        <v>1783</v>
      </c>
      <c r="B123" s="11" t="s">
        <v>1784</v>
      </c>
      <c r="C123" s="11" t="s">
        <v>45</v>
      </c>
      <c r="D123" s="12">
        <v>2918</v>
      </c>
      <c r="E123" s="11" t="s">
        <v>1785</v>
      </c>
      <c r="F123" s="11" t="s">
        <v>1786</v>
      </c>
      <c r="G123" s="12">
        <v>2021</v>
      </c>
      <c r="H123" s="11" t="s">
        <v>190</v>
      </c>
      <c r="I123" s="13"/>
      <c r="J123" s="11" t="s">
        <v>191</v>
      </c>
      <c r="K123" s="11" t="s">
        <v>51</v>
      </c>
      <c r="L123" s="11" t="s">
        <v>77</v>
      </c>
      <c r="M123" s="13"/>
      <c r="N123" s="11" t="s">
        <v>1787</v>
      </c>
      <c r="O123" s="11" t="s">
        <v>1114</v>
      </c>
      <c r="P123" s="13"/>
      <c r="Q123" s="11" t="s">
        <v>231</v>
      </c>
      <c r="R123" s="13"/>
      <c r="S123" s="11" t="s">
        <v>59</v>
      </c>
      <c r="T123" s="13"/>
      <c r="U123" s="11" t="s">
        <v>61</v>
      </c>
      <c r="V123" s="13"/>
      <c r="W123" s="11" t="s">
        <v>135</v>
      </c>
      <c r="X123" s="13"/>
      <c r="Y123" s="11" t="s">
        <v>84</v>
      </c>
      <c r="Z123" s="13"/>
      <c r="AA123" s="11" t="s">
        <v>283</v>
      </c>
      <c r="AB123" s="11" t="s">
        <v>234</v>
      </c>
      <c r="AC123" s="13"/>
      <c r="AD123" s="13"/>
      <c r="AE123" s="11" t="s">
        <v>285</v>
      </c>
      <c r="AF123" s="13" t="s">
        <v>1788</v>
      </c>
      <c r="AG123" s="11" t="s">
        <v>248</v>
      </c>
      <c r="AH123" s="13"/>
      <c r="AI123" s="13"/>
      <c r="AJ123" s="13"/>
      <c r="AK123" s="13"/>
      <c r="AL123" s="13"/>
      <c r="AM123" s="11" t="s">
        <v>1190</v>
      </c>
      <c r="AN123" s="13"/>
      <c r="AO123" s="13"/>
      <c r="AP123" s="13"/>
      <c r="AQ123" s="13"/>
      <c r="AR123" s="13"/>
      <c r="AS123" s="13"/>
      <c r="AT123" s="13"/>
      <c r="AU123" s="11" t="s">
        <v>138</v>
      </c>
      <c r="AV123" s="13"/>
      <c r="AW123" s="13"/>
      <c r="AX123" s="13"/>
      <c r="AY123" s="11" t="s">
        <v>1789</v>
      </c>
      <c r="AZ123" s="11" t="s">
        <v>1790</v>
      </c>
      <c r="BA123" s="13"/>
      <c r="BB123" s="11" t="s">
        <v>1791</v>
      </c>
      <c r="BC123" s="11" t="s">
        <v>1792</v>
      </c>
      <c r="BD123" s="11" t="s">
        <v>1793</v>
      </c>
      <c r="BE123" s="13"/>
    </row>
    <row r="124" spans="1:57" ht="20" hidden="1" customHeight="1" x14ac:dyDescent="0.15">
      <c r="A124" s="15" t="s">
        <v>1794</v>
      </c>
      <c r="B124" s="11" t="s">
        <v>1795</v>
      </c>
      <c r="C124" s="11" t="s">
        <v>45</v>
      </c>
      <c r="D124" s="12">
        <v>2919</v>
      </c>
      <c r="E124" s="11" t="s">
        <v>1795</v>
      </c>
      <c r="F124" s="11" t="s">
        <v>1796</v>
      </c>
      <c r="G124" s="12">
        <v>2021</v>
      </c>
      <c r="H124" s="11" t="s">
        <v>383</v>
      </c>
      <c r="I124" s="13"/>
      <c r="J124" s="11" t="s">
        <v>50</v>
      </c>
      <c r="K124" s="11" t="s">
        <v>51</v>
      </c>
      <c r="L124" s="11" t="s">
        <v>52</v>
      </c>
      <c r="M124" s="13"/>
      <c r="N124" s="11" t="s">
        <v>1797</v>
      </c>
      <c r="O124" s="11" t="s">
        <v>151</v>
      </c>
      <c r="P124" s="11" t="s">
        <v>1798</v>
      </c>
      <c r="Q124" s="11" t="s">
        <v>677</v>
      </c>
      <c r="R124" s="11" t="s">
        <v>1799</v>
      </c>
      <c r="S124" s="11" t="s">
        <v>59</v>
      </c>
      <c r="T124" s="11" t="s">
        <v>1800</v>
      </c>
      <c r="U124" s="11" t="s">
        <v>61</v>
      </c>
      <c r="V124" s="13"/>
      <c r="W124" s="11" t="s">
        <v>1801</v>
      </c>
      <c r="X124" s="13"/>
      <c r="Y124" s="13"/>
      <c r="Z124" s="13"/>
      <c r="AA124" s="11" t="s">
        <v>283</v>
      </c>
      <c r="AB124" s="13"/>
      <c r="AC124" s="13"/>
      <c r="AD124" s="13"/>
      <c r="AE124" s="13"/>
      <c r="AF124" s="13"/>
      <c r="AG124" s="13"/>
      <c r="AH124" s="13"/>
      <c r="AI124" s="13"/>
      <c r="AJ124" s="13"/>
      <c r="AK124" s="13"/>
      <c r="AL124" s="13"/>
      <c r="AM124" s="13"/>
      <c r="AN124" s="13"/>
      <c r="AO124" s="13"/>
      <c r="AP124" s="13"/>
      <c r="AQ124" s="13"/>
      <c r="AR124" s="13"/>
      <c r="AS124" s="13"/>
      <c r="AT124" s="13"/>
      <c r="AU124" s="13"/>
      <c r="AV124" s="13"/>
      <c r="AW124" s="13"/>
      <c r="AX124" s="13"/>
      <c r="AY124" s="11" t="s">
        <v>1800</v>
      </c>
      <c r="AZ124" s="11" t="s">
        <v>1802</v>
      </c>
      <c r="BA124" s="11" t="s">
        <v>1803</v>
      </c>
      <c r="BB124" s="11" t="s">
        <v>1804</v>
      </c>
      <c r="BC124" s="11" t="s">
        <v>1805</v>
      </c>
      <c r="BD124" s="11" t="s">
        <v>1806</v>
      </c>
      <c r="BE124" s="13"/>
    </row>
    <row r="125" spans="1:57" ht="54" hidden="1" customHeight="1" x14ac:dyDescent="0.15">
      <c r="A125" s="15" t="s">
        <v>1807</v>
      </c>
      <c r="B125" s="11" t="s">
        <v>1808</v>
      </c>
      <c r="C125" s="11" t="s">
        <v>45</v>
      </c>
      <c r="D125" s="12">
        <v>2922</v>
      </c>
      <c r="E125" s="11" t="s">
        <v>1808</v>
      </c>
      <c r="F125" s="11" t="s">
        <v>1809</v>
      </c>
      <c r="G125" s="12">
        <v>2021</v>
      </c>
      <c r="H125" s="11" t="s">
        <v>383</v>
      </c>
      <c r="I125" s="13"/>
      <c r="J125" s="11" t="s">
        <v>50</v>
      </c>
      <c r="K125" s="11" t="s">
        <v>51</v>
      </c>
      <c r="L125" s="11" t="s">
        <v>52</v>
      </c>
      <c r="M125" s="11" t="s">
        <v>1810</v>
      </c>
      <c r="N125" s="11" t="s">
        <v>1811</v>
      </c>
      <c r="O125" s="11" t="s">
        <v>55</v>
      </c>
      <c r="P125" s="11" t="s">
        <v>1812</v>
      </c>
      <c r="Q125" s="11" t="s">
        <v>57</v>
      </c>
      <c r="R125" s="13"/>
      <c r="S125" s="11" t="s">
        <v>59</v>
      </c>
      <c r="T125" s="11" t="s">
        <v>1813</v>
      </c>
      <c r="U125" s="11" t="s">
        <v>385</v>
      </c>
      <c r="V125" s="13"/>
      <c r="W125" s="13"/>
      <c r="X125" s="13"/>
      <c r="Y125" s="11" t="s">
        <v>1814</v>
      </c>
      <c r="Z125" s="11" t="s">
        <v>1815</v>
      </c>
      <c r="AA125" s="11" t="s">
        <v>490</v>
      </c>
      <c r="AB125" s="11" t="s">
        <v>1816</v>
      </c>
      <c r="AC125" s="13"/>
      <c r="AD125" s="13"/>
      <c r="AE125" s="13"/>
      <c r="AF125" s="13"/>
      <c r="AG125" s="11" t="s">
        <v>248</v>
      </c>
      <c r="AH125" s="11" t="s">
        <v>1817</v>
      </c>
      <c r="AI125" s="13"/>
      <c r="AJ125" s="13"/>
      <c r="AK125" s="13"/>
      <c r="AL125" s="13"/>
      <c r="AM125" s="13"/>
      <c r="AN125" s="13"/>
      <c r="AO125" s="13"/>
      <c r="AP125" s="13"/>
      <c r="AQ125" s="13"/>
      <c r="AR125" s="13"/>
      <c r="AS125" s="13"/>
      <c r="AT125" s="13"/>
      <c r="AU125" s="13"/>
      <c r="AV125" s="13"/>
      <c r="AW125" s="13"/>
      <c r="AX125" s="13"/>
      <c r="AY125" s="11" t="s">
        <v>1818</v>
      </c>
      <c r="AZ125" s="11" t="s">
        <v>1819</v>
      </c>
      <c r="BA125" s="11" t="s">
        <v>1820</v>
      </c>
      <c r="BB125" s="11" t="s">
        <v>1821</v>
      </c>
      <c r="BC125" s="11" t="s">
        <v>1822</v>
      </c>
      <c r="BD125" s="11" t="s">
        <v>1823</v>
      </c>
      <c r="BE125" s="13"/>
    </row>
    <row r="126" spans="1:57" ht="44" hidden="1" customHeight="1" x14ac:dyDescent="0.15">
      <c r="A126" s="15" t="s">
        <v>1824</v>
      </c>
      <c r="B126" s="11" t="s">
        <v>1825</v>
      </c>
      <c r="C126" s="11" t="s">
        <v>45</v>
      </c>
      <c r="D126" s="12">
        <v>2928</v>
      </c>
      <c r="E126" s="11" t="s">
        <v>1826</v>
      </c>
      <c r="F126" s="11" t="s">
        <v>1827</v>
      </c>
      <c r="G126" s="12">
        <v>2021</v>
      </c>
      <c r="H126" s="11" t="s">
        <v>49</v>
      </c>
      <c r="I126" s="13"/>
      <c r="J126" s="11" t="s">
        <v>50</v>
      </c>
      <c r="K126" s="11" t="s">
        <v>51</v>
      </c>
      <c r="L126" s="11" t="s">
        <v>52</v>
      </c>
      <c r="M126" s="13"/>
      <c r="N126" s="11" t="s">
        <v>1828</v>
      </c>
      <c r="O126" s="11" t="s">
        <v>245</v>
      </c>
      <c r="P126" s="13"/>
      <c r="Q126" s="11" t="s">
        <v>215</v>
      </c>
      <c r="R126" s="13"/>
      <c r="S126" s="11" t="s">
        <v>59</v>
      </c>
      <c r="T126" s="11" t="s">
        <v>1829</v>
      </c>
      <c r="U126" s="11" t="s">
        <v>679</v>
      </c>
      <c r="V126" s="13"/>
      <c r="W126" s="13"/>
      <c r="X126" s="13"/>
      <c r="Y126" s="13"/>
      <c r="Z126" s="13"/>
      <c r="AA126" s="11" t="s">
        <v>283</v>
      </c>
      <c r="AB126" s="13"/>
      <c r="AC126" s="13"/>
      <c r="AD126" s="13"/>
      <c r="AE126" s="11" t="s">
        <v>285</v>
      </c>
      <c r="AF126" s="13" t="s">
        <v>1830</v>
      </c>
      <c r="AG126" s="11" t="s">
        <v>248</v>
      </c>
      <c r="AH126" s="13"/>
      <c r="AI126" s="11" t="s">
        <v>176</v>
      </c>
      <c r="AJ126" s="11" t="s">
        <v>1831</v>
      </c>
      <c r="AK126" s="13"/>
      <c r="AL126" s="13"/>
      <c r="AM126" s="11" t="s">
        <v>113</v>
      </c>
      <c r="AN126" s="13"/>
      <c r="AO126" s="11" t="s">
        <v>528</v>
      </c>
      <c r="AP126" s="13"/>
      <c r="AQ126" s="13"/>
      <c r="AR126" s="13"/>
      <c r="AS126" s="13"/>
      <c r="AT126" s="13"/>
      <c r="AU126" s="13"/>
      <c r="AV126" s="13"/>
      <c r="AW126" s="13"/>
      <c r="AX126" s="13"/>
      <c r="AY126" s="11" t="s">
        <v>1832</v>
      </c>
      <c r="AZ126" s="11" t="s">
        <v>1833</v>
      </c>
      <c r="BA126" s="11" t="s">
        <v>1834</v>
      </c>
      <c r="BB126" s="11" t="s">
        <v>1835</v>
      </c>
      <c r="BC126" s="11" t="s">
        <v>1836</v>
      </c>
      <c r="BD126" s="13"/>
      <c r="BE126" s="11" t="s">
        <v>1837</v>
      </c>
    </row>
    <row r="127" spans="1:57" ht="32" hidden="1" customHeight="1" x14ac:dyDescent="0.15">
      <c r="A127" s="15" t="s">
        <v>1838</v>
      </c>
      <c r="B127" s="11" t="s">
        <v>1839</v>
      </c>
      <c r="C127" s="11" t="s">
        <v>45</v>
      </c>
      <c r="D127" s="12">
        <v>746</v>
      </c>
      <c r="E127" s="11" t="s">
        <v>1839</v>
      </c>
      <c r="F127" s="11" t="s">
        <v>1840</v>
      </c>
      <c r="G127" s="12">
        <v>2020</v>
      </c>
      <c r="H127" s="11" t="s">
        <v>149</v>
      </c>
      <c r="I127" s="13"/>
      <c r="J127" s="11" t="s">
        <v>100</v>
      </c>
      <c r="K127" s="11" t="s">
        <v>101</v>
      </c>
      <c r="L127" s="11" t="s">
        <v>77</v>
      </c>
      <c r="M127" s="11" t="s">
        <v>1841</v>
      </c>
      <c r="N127" s="11" t="s">
        <v>1842</v>
      </c>
      <c r="O127" s="11" t="s">
        <v>103</v>
      </c>
      <c r="P127" s="11" t="s">
        <v>1843</v>
      </c>
      <c r="Q127" s="11" t="s">
        <v>215</v>
      </c>
      <c r="R127" s="13"/>
      <c r="S127" s="11" t="s">
        <v>59</v>
      </c>
      <c r="T127" s="13"/>
      <c r="U127" s="11" t="s">
        <v>109</v>
      </c>
      <c r="V127" s="13"/>
      <c r="W127" s="13"/>
      <c r="X127" s="13"/>
      <c r="Y127" s="13"/>
      <c r="Z127" s="13"/>
      <c r="AA127" s="13"/>
      <c r="AB127" s="13"/>
      <c r="AC127" s="13"/>
      <c r="AD127" s="13"/>
      <c r="AE127" s="13"/>
      <c r="AF127" s="13"/>
      <c r="AG127" s="13"/>
      <c r="AH127" s="13"/>
      <c r="AI127" s="13"/>
      <c r="AJ127" s="13"/>
      <c r="AK127" s="13"/>
      <c r="AL127" s="13"/>
      <c r="AM127" s="11" t="s">
        <v>113</v>
      </c>
      <c r="AN127" s="13"/>
      <c r="AO127" s="13" t="s">
        <v>304</v>
      </c>
      <c r="AP127" s="13"/>
      <c r="AQ127" s="13"/>
      <c r="AR127" s="13"/>
      <c r="AS127" s="13"/>
      <c r="AT127" s="13"/>
      <c r="AU127" s="13"/>
      <c r="AV127" s="13"/>
      <c r="AW127" s="13"/>
      <c r="AX127" s="13"/>
      <c r="AY127" s="11" t="s">
        <v>1844</v>
      </c>
      <c r="AZ127" s="11" t="s">
        <v>1845</v>
      </c>
      <c r="BA127" s="11" t="s">
        <v>1846</v>
      </c>
      <c r="BB127" s="14" t="s">
        <v>1847</v>
      </c>
      <c r="BC127" s="13"/>
      <c r="BD127" s="11" t="s">
        <v>1848</v>
      </c>
      <c r="BE127" s="11" t="s">
        <v>1849</v>
      </c>
    </row>
    <row r="128" spans="1:57" ht="20" hidden="1" customHeight="1" x14ac:dyDescent="0.15">
      <c r="A128" s="15" t="s">
        <v>1850</v>
      </c>
      <c r="B128" s="11" t="s">
        <v>1851</v>
      </c>
      <c r="C128" s="11" t="s">
        <v>45</v>
      </c>
      <c r="D128" s="12">
        <v>107</v>
      </c>
      <c r="E128" s="11" t="s">
        <v>1852</v>
      </c>
      <c r="F128" s="11" t="s">
        <v>1853</v>
      </c>
      <c r="G128" s="12">
        <v>2021</v>
      </c>
      <c r="H128" s="11" t="s">
        <v>564</v>
      </c>
      <c r="I128" s="13"/>
      <c r="J128" s="11" t="s">
        <v>75</v>
      </c>
      <c r="K128" s="11" t="s">
        <v>51</v>
      </c>
      <c r="L128" s="11" t="s">
        <v>77</v>
      </c>
      <c r="M128" s="13"/>
      <c r="N128" s="11" t="s">
        <v>1854</v>
      </c>
      <c r="O128" s="11" t="s">
        <v>131</v>
      </c>
      <c r="P128" s="11" t="s">
        <v>1855</v>
      </c>
      <c r="Q128" s="11" t="s">
        <v>57</v>
      </c>
      <c r="R128" s="13"/>
      <c r="S128" s="11" t="s">
        <v>59</v>
      </c>
      <c r="T128" s="13"/>
      <c r="U128" s="11" t="s">
        <v>34</v>
      </c>
      <c r="V128" s="13"/>
      <c r="W128" s="13"/>
      <c r="X128" s="13"/>
      <c r="Y128" s="13"/>
      <c r="Z128" s="13"/>
      <c r="AA128" s="11" t="s">
        <v>62</v>
      </c>
      <c r="AB128" s="13" t="s">
        <v>1856</v>
      </c>
      <c r="AC128" s="13"/>
      <c r="AD128" s="13"/>
      <c r="AE128" s="13"/>
      <c r="AF128" s="13"/>
      <c r="AG128" s="13"/>
      <c r="AH128" s="13"/>
      <c r="AI128" s="13"/>
      <c r="AJ128" s="13"/>
      <c r="AK128" s="13"/>
      <c r="AL128" s="13"/>
      <c r="AM128" s="13"/>
      <c r="AN128" s="13"/>
      <c r="AO128" s="13"/>
      <c r="AP128" s="13"/>
      <c r="AQ128" s="13"/>
      <c r="AR128" s="13"/>
      <c r="AS128" s="13"/>
      <c r="AT128" s="13"/>
      <c r="AU128" s="11" t="s">
        <v>138</v>
      </c>
      <c r="AV128" s="11" t="s">
        <v>1857</v>
      </c>
      <c r="AW128" s="13"/>
      <c r="AX128" s="13"/>
      <c r="AY128" s="20" t="s">
        <v>1852</v>
      </c>
      <c r="AZ128" s="11" t="s">
        <v>1858</v>
      </c>
      <c r="BA128" s="11" t="s">
        <v>1859</v>
      </c>
      <c r="BB128" s="11" t="s">
        <v>1860</v>
      </c>
      <c r="BC128" s="11" t="s">
        <v>1861</v>
      </c>
      <c r="BD128" s="11" t="s">
        <v>1862</v>
      </c>
      <c r="BE128" s="11" t="s">
        <v>1863</v>
      </c>
    </row>
    <row r="129" spans="1:57" ht="57" hidden="1" customHeight="1" x14ac:dyDescent="0.15">
      <c r="A129" s="15" t="s">
        <v>1864</v>
      </c>
      <c r="B129" s="11" t="s">
        <v>1865</v>
      </c>
      <c r="C129" s="11" t="s">
        <v>45</v>
      </c>
      <c r="D129" s="12">
        <v>5128</v>
      </c>
      <c r="E129" s="11" t="s">
        <v>1866</v>
      </c>
      <c r="F129" s="11" t="s">
        <v>1867</v>
      </c>
      <c r="G129" s="12">
        <v>2022</v>
      </c>
      <c r="H129" s="11" t="s">
        <v>1868</v>
      </c>
      <c r="I129" s="13"/>
      <c r="J129" s="11" t="s">
        <v>191</v>
      </c>
      <c r="K129" s="11" t="s">
        <v>51</v>
      </c>
      <c r="L129" s="11" t="s">
        <v>77</v>
      </c>
      <c r="M129" s="13"/>
      <c r="N129" s="11" t="s">
        <v>1869</v>
      </c>
      <c r="O129" s="11" t="s">
        <v>151</v>
      </c>
      <c r="P129" s="11" t="s">
        <v>1870</v>
      </c>
      <c r="Q129" s="11" t="s">
        <v>170</v>
      </c>
      <c r="R129" s="11" t="s">
        <v>1871</v>
      </c>
      <c r="S129" s="11" t="s">
        <v>172</v>
      </c>
      <c r="T129" s="13"/>
      <c r="U129" s="11" t="s">
        <v>32</v>
      </c>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1" t="s">
        <v>593</v>
      </c>
      <c r="AR129" s="11" t="s">
        <v>1872</v>
      </c>
      <c r="AS129" s="13"/>
      <c r="AT129" s="13"/>
      <c r="AU129" s="13"/>
      <c r="AV129" s="13"/>
      <c r="AW129" s="13"/>
      <c r="AX129" s="13"/>
      <c r="AY129" s="11" t="s">
        <v>1873</v>
      </c>
      <c r="AZ129" s="11" t="s">
        <v>1874</v>
      </c>
      <c r="BA129" s="13"/>
      <c r="BB129" s="14" t="s">
        <v>1875</v>
      </c>
      <c r="BC129" s="13"/>
      <c r="BD129" s="11" t="s">
        <v>1876</v>
      </c>
      <c r="BE129" s="13"/>
    </row>
    <row r="130" spans="1:57" ht="20" customHeight="1" x14ac:dyDescent="0.15">
      <c r="A130" s="15" t="s">
        <v>1877</v>
      </c>
      <c r="B130" s="11" t="s">
        <v>1878</v>
      </c>
      <c r="C130" s="11" t="s">
        <v>45</v>
      </c>
      <c r="D130" s="12">
        <v>756</v>
      </c>
      <c r="E130" s="11" t="s">
        <v>1878</v>
      </c>
      <c r="F130" s="11" t="s">
        <v>1879</v>
      </c>
      <c r="G130" s="12">
        <v>2020</v>
      </c>
      <c r="H130" s="11" t="s">
        <v>564</v>
      </c>
      <c r="I130" s="13"/>
      <c r="J130" s="11" t="s">
        <v>75</v>
      </c>
      <c r="K130" s="11" t="s">
        <v>51</v>
      </c>
      <c r="L130" s="11" t="s">
        <v>52</v>
      </c>
      <c r="M130" s="11" t="s">
        <v>1880</v>
      </c>
      <c r="N130" s="11" t="s">
        <v>1881</v>
      </c>
      <c r="O130" s="11" t="s">
        <v>245</v>
      </c>
      <c r="P130" s="13"/>
      <c r="Q130" s="11" t="s">
        <v>170</v>
      </c>
      <c r="R130" s="11" t="s">
        <v>1882</v>
      </c>
      <c r="S130" s="11" t="s">
        <v>172</v>
      </c>
      <c r="T130" s="13"/>
      <c r="U130" s="11" t="s">
        <v>217</v>
      </c>
      <c r="V130" s="13" t="s">
        <v>1883</v>
      </c>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1" t="s">
        <v>199</v>
      </c>
      <c r="AT130" s="11" t="s">
        <v>1884</v>
      </c>
      <c r="AU130" s="13"/>
      <c r="AV130" s="13"/>
      <c r="AW130" s="13"/>
      <c r="AX130" s="13"/>
      <c r="AY130" s="11" t="s">
        <v>1885</v>
      </c>
      <c r="AZ130" s="11" t="s">
        <v>1886</v>
      </c>
      <c r="BA130" s="11" t="s">
        <v>1887</v>
      </c>
      <c r="BB130" s="13"/>
      <c r="BC130" s="11" t="s">
        <v>1888</v>
      </c>
      <c r="BD130" s="13"/>
      <c r="BE130" s="11" t="s">
        <v>1889</v>
      </c>
    </row>
    <row r="131" spans="1:57" ht="20" hidden="1" customHeight="1" x14ac:dyDescent="0.15">
      <c r="A131" s="15" t="s">
        <v>1890</v>
      </c>
      <c r="B131" s="11" t="s">
        <v>1891</v>
      </c>
      <c r="C131" s="11" t="s">
        <v>45</v>
      </c>
      <c r="D131" s="12">
        <v>2975</v>
      </c>
      <c r="E131" s="11" t="s">
        <v>1891</v>
      </c>
      <c r="F131" s="11" t="s">
        <v>1892</v>
      </c>
      <c r="G131" s="12">
        <v>2021</v>
      </c>
      <c r="H131" s="11" t="s">
        <v>971</v>
      </c>
      <c r="I131" s="13"/>
      <c r="J131" s="11" t="s">
        <v>263</v>
      </c>
      <c r="K131" s="11" t="s">
        <v>51</v>
      </c>
      <c r="L131" s="11" t="s">
        <v>52</v>
      </c>
      <c r="M131" s="13"/>
      <c r="N131" s="11" t="s">
        <v>1893</v>
      </c>
      <c r="O131" s="11" t="s">
        <v>151</v>
      </c>
      <c r="P131" s="13"/>
      <c r="Q131" s="11" t="s">
        <v>57</v>
      </c>
      <c r="R131" s="13"/>
      <c r="S131" s="11" t="s">
        <v>59</v>
      </c>
      <c r="T131" s="13"/>
      <c r="U131" s="11" t="s">
        <v>61</v>
      </c>
      <c r="V131" s="13"/>
      <c r="W131" s="13"/>
      <c r="X131" s="13"/>
      <c r="Y131" s="11" t="s">
        <v>84</v>
      </c>
      <c r="Z131" s="13"/>
      <c r="AA131" s="11" t="s">
        <v>62</v>
      </c>
      <c r="AB131" s="11" t="s">
        <v>1894</v>
      </c>
      <c r="AC131" s="13"/>
      <c r="AD131" s="13"/>
      <c r="AE131" s="13"/>
      <c r="AF131" s="13"/>
      <c r="AG131" s="13"/>
      <c r="AH131" s="13"/>
      <c r="AI131" s="13"/>
      <c r="AJ131" s="13"/>
      <c r="AK131" s="13"/>
      <c r="AL131" s="13"/>
      <c r="AM131" s="13"/>
      <c r="AN131" s="13"/>
      <c r="AO131" s="11" t="s">
        <v>476</v>
      </c>
      <c r="AP131" s="11" t="s">
        <v>1895</v>
      </c>
      <c r="AQ131" s="13"/>
      <c r="AR131" s="13"/>
      <c r="AS131" s="13"/>
      <c r="AT131" s="13"/>
      <c r="AU131" s="11" t="s">
        <v>138</v>
      </c>
      <c r="AV131" s="11" t="s">
        <v>1896</v>
      </c>
      <c r="AW131" s="13"/>
      <c r="AX131" s="13"/>
      <c r="AY131" s="20" t="s">
        <v>1897</v>
      </c>
      <c r="AZ131" s="11" t="s">
        <v>1898</v>
      </c>
      <c r="BA131" s="11" t="s">
        <v>1899</v>
      </c>
      <c r="BB131" s="13"/>
      <c r="BC131" s="11" t="s">
        <v>1900</v>
      </c>
      <c r="BD131" s="13"/>
      <c r="BE131" s="11" t="s">
        <v>1901</v>
      </c>
    </row>
    <row r="132" spans="1:57" ht="32" hidden="1" customHeight="1" x14ac:dyDescent="0.15">
      <c r="A132" s="61" t="s">
        <v>1902</v>
      </c>
      <c r="B132" s="17" t="s">
        <v>1903</v>
      </c>
      <c r="C132" s="17" t="s">
        <v>45</v>
      </c>
      <c r="D132" s="17">
        <v>2977</v>
      </c>
      <c r="E132" s="17" t="s">
        <v>1904</v>
      </c>
      <c r="F132" s="17" t="s">
        <v>1905</v>
      </c>
      <c r="G132" s="17">
        <v>2021</v>
      </c>
      <c r="H132" s="17" t="s">
        <v>149</v>
      </c>
      <c r="I132" s="17"/>
      <c r="J132" s="17" t="s">
        <v>100</v>
      </c>
      <c r="K132" s="17" t="s">
        <v>101</v>
      </c>
      <c r="L132" s="17" t="s">
        <v>77</v>
      </c>
      <c r="M132" s="17"/>
      <c r="N132" s="17" t="s">
        <v>1906</v>
      </c>
      <c r="O132" s="17" t="s">
        <v>151</v>
      </c>
      <c r="P132" s="17" t="s">
        <v>1907</v>
      </c>
      <c r="Q132" s="17" t="s">
        <v>215</v>
      </c>
      <c r="R132" s="17" t="s">
        <v>1908</v>
      </c>
      <c r="S132" s="17" t="s">
        <v>176</v>
      </c>
      <c r="T132" s="17" t="s">
        <v>1909</v>
      </c>
      <c r="U132" s="17" t="s">
        <v>109</v>
      </c>
      <c r="V132" s="17"/>
      <c r="W132" s="17"/>
      <c r="X132" s="17"/>
      <c r="Y132" s="17"/>
      <c r="Z132" s="17"/>
      <c r="AA132" s="17"/>
      <c r="AB132" s="17"/>
      <c r="AC132" s="17"/>
      <c r="AD132" s="17"/>
      <c r="AE132" s="17"/>
      <c r="AF132" s="17"/>
      <c r="AG132" s="17"/>
      <c r="AH132" s="17"/>
      <c r="AI132" s="17"/>
      <c r="AJ132" s="17"/>
      <c r="AK132" s="17"/>
      <c r="AL132" s="17"/>
      <c r="AM132" s="17" t="s">
        <v>113</v>
      </c>
      <c r="AN132" s="17"/>
      <c r="AO132" s="17" t="s">
        <v>723</v>
      </c>
      <c r="AP132" s="17"/>
      <c r="AQ132" s="17"/>
      <c r="AR132" s="17"/>
      <c r="AS132" s="17"/>
      <c r="AT132" s="17"/>
      <c r="AU132" s="17"/>
      <c r="AV132" s="17"/>
      <c r="AW132" s="17"/>
      <c r="AX132" s="17"/>
      <c r="AY132" s="17" t="s">
        <v>1910</v>
      </c>
      <c r="AZ132" s="17" t="s">
        <v>1911</v>
      </c>
      <c r="BA132" s="17" t="s">
        <v>1912</v>
      </c>
      <c r="BB132" s="17" t="s">
        <v>1913</v>
      </c>
      <c r="BC132" s="17" t="s">
        <v>1914</v>
      </c>
      <c r="BD132" s="17" t="s">
        <v>1915</v>
      </c>
      <c r="BE132" s="17"/>
    </row>
    <row r="133" spans="1:57" ht="32" hidden="1" customHeight="1" x14ac:dyDescent="0.15">
      <c r="A133" s="15" t="s">
        <v>1916</v>
      </c>
      <c r="B133" s="11" t="s">
        <v>1917</v>
      </c>
      <c r="C133" s="11" t="s">
        <v>45</v>
      </c>
      <c r="D133" s="12">
        <v>3006</v>
      </c>
      <c r="E133" s="11" t="s">
        <v>1918</v>
      </c>
      <c r="F133" s="11" t="s">
        <v>1919</v>
      </c>
      <c r="G133" s="12">
        <v>2021</v>
      </c>
      <c r="H133" s="11" t="s">
        <v>1051</v>
      </c>
      <c r="I133" s="13"/>
      <c r="J133" s="11" t="s">
        <v>485</v>
      </c>
      <c r="K133" s="11" t="s">
        <v>101</v>
      </c>
      <c r="L133" s="11" t="s">
        <v>52</v>
      </c>
      <c r="M133" s="13"/>
      <c r="N133" s="11" t="s">
        <v>1920</v>
      </c>
      <c r="O133" s="11" t="s">
        <v>245</v>
      </c>
      <c r="P133" s="13"/>
      <c r="Q133" s="11" t="s">
        <v>215</v>
      </c>
      <c r="R133" s="13"/>
      <c r="S133" s="11" t="s">
        <v>1325</v>
      </c>
      <c r="T133" s="11" t="s">
        <v>1921</v>
      </c>
      <c r="U133" s="11" t="s">
        <v>109</v>
      </c>
      <c r="V133" s="13"/>
      <c r="W133" s="13"/>
      <c r="X133" s="13"/>
      <c r="Y133" s="13"/>
      <c r="Z133" s="13"/>
      <c r="AA133" s="13"/>
      <c r="AB133" s="13"/>
      <c r="AC133" s="13"/>
      <c r="AD133" s="13"/>
      <c r="AE133" s="13"/>
      <c r="AF133" s="13"/>
      <c r="AG133" s="13"/>
      <c r="AH133" s="13"/>
      <c r="AI133" s="13"/>
      <c r="AJ133" s="13"/>
      <c r="AK133" s="13"/>
      <c r="AL133" s="13"/>
      <c r="AM133" s="11" t="s">
        <v>113</v>
      </c>
      <c r="AN133" s="13"/>
      <c r="AO133" s="11" t="s">
        <v>528</v>
      </c>
      <c r="AP133" s="11" t="s">
        <v>1922</v>
      </c>
      <c r="AQ133" s="13"/>
      <c r="AR133" s="13"/>
      <c r="AS133" s="13"/>
      <c r="AT133" s="13"/>
      <c r="AU133" s="13"/>
      <c r="AV133" s="13"/>
      <c r="AW133" s="13"/>
      <c r="AX133" s="13"/>
      <c r="AY133" s="14" t="s">
        <v>1923</v>
      </c>
      <c r="AZ133" s="14" t="s">
        <v>1924</v>
      </c>
      <c r="BA133" s="14" t="s">
        <v>1925</v>
      </c>
      <c r="BB133" s="11" t="s">
        <v>1926</v>
      </c>
      <c r="BC133" s="14" t="s">
        <v>1927</v>
      </c>
      <c r="BD133" s="13"/>
      <c r="BE133" s="13"/>
    </row>
    <row r="134" spans="1:57" ht="20" hidden="1" customHeight="1" x14ac:dyDescent="0.15">
      <c r="A134" s="15" t="s">
        <v>1928</v>
      </c>
      <c r="B134" s="11" t="s">
        <v>1929</v>
      </c>
      <c r="C134" s="11" t="s">
        <v>45</v>
      </c>
      <c r="D134" s="12">
        <v>5141</v>
      </c>
      <c r="E134" s="11" t="s">
        <v>1930</v>
      </c>
      <c r="F134" s="11" t="s">
        <v>1931</v>
      </c>
      <c r="G134" s="12">
        <v>2022</v>
      </c>
      <c r="H134" s="11" t="s">
        <v>1932</v>
      </c>
      <c r="I134" s="13"/>
      <c r="J134" s="11" t="s">
        <v>75</v>
      </c>
      <c r="K134" s="11" t="s">
        <v>76</v>
      </c>
      <c r="L134" s="11" t="s">
        <v>77</v>
      </c>
      <c r="M134" s="11" t="s">
        <v>1933</v>
      </c>
      <c r="N134" s="11" t="s">
        <v>1934</v>
      </c>
      <c r="O134" s="11" t="s">
        <v>80</v>
      </c>
      <c r="P134" s="11" t="s">
        <v>1935</v>
      </c>
      <c r="Q134" s="11" t="s">
        <v>57</v>
      </c>
      <c r="R134" s="13"/>
      <c r="S134" s="11" t="s">
        <v>59</v>
      </c>
      <c r="T134" s="13"/>
      <c r="U134" s="11" t="s">
        <v>61</v>
      </c>
      <c r="V134" s="13"/>
      <c r="W134" s="13"/>
      <c r="X134" s="13"/>
      <c r="Y134" s="13"/>
      <c r="Z134" s="13"/>
      <c r="AA134" s="11" t="s">
        <v>62</v>
      </c>
      <c r="AB134" s="11" t="s">
        <v>1936</v>
      </c>
      <c r="AC134" s="13"/>
      <c r="AD134" s="13"/>
      <c r="AE134" s="13"/>
      <c r="AF134" s="13"/>
      <c r="AG134" s="13"/>
      <c r="AH134" s="13"/>
      <c r="AI134" s="13"/>
      <c r="AJ134" s="13"/>
      <c r="AK134" s="13"/>
      <c r="AL134" s="13"/>
      <c r="AM134" s="13"/>
      <c r="AN134" s="13"/>
      <c r="AO134" s="13"/>
      <c r="AP134" s="13"/>
      <c r="AQ134" s="13"/>
      <c r="AR134" s="13"/>
      <c r="AS134" s="13"/>
      <c r="AT134" s="13"/>
      <c r="AU134" s="13"/>
      <c r="AV134" s="13"/>
      <c r="AW134" s="13"/>
      <c r="AX134" s="13"/>
      <c r="AY134" s="14" t="s">
        <v>1937</v>
      </c>
      <c r="AZ134" s="14" t="s">
        <v>1938</v>
      </c>
      <c r="BA134" s="11" t="s">
        <v>1939</v>
      </c>
      <c r="BB134" s="14" t="s">
        <v>1940</v>
      </c>
      <c r="BC134" s="11" t="s">
        <v>1941</v>
      </c>
      <c r="BD134" s="11" t="s">
        <v>1942</v>
      </c>
      <c r="BE134" s="11" t="s">
        <v>1943</v>
      </c>
    </row>
    <row r="135" spans="1:57" ht="20" hidden="1" customHeight="1" x14ac:dyDescent="0.15">
      <c r="A135" s="15" t="s">
        <v>1944</v>
      </c>
      <c r="B135" s="11" t="s">
        <v>1945</v>
      </c>
      <c r="C135" s="11" t="s">
        <v>45</v>
      </c>
      <c r="D135" s="12">
        <v>113</v>
      </c>
      <c r="E135" s="11" t="s">
        <v>1946</v>
      </c>
      <c r="F135" s="11" t="s">
        <v>1947</v>
      </c>
      <c r="G135" s="12">
        <v>2021</v>
      </c>
      <c r="H135" s="11" t="s">
        <v>1948</v>
      </c>
      <c r="I135" s="13"/>
      <c r="J135" s="11" t="s">
        <v>191</v>
      </c>
      <c r="K135" s="11" t="s">
        <v>51</v>
      </c>
      <c r="L135" s="11" t="s">
        <v>52</v>
      </c>
      <c r="M135" s="13"/>
      <c r="N135" s="11" t="s">
        <v>1949</v>
      </c>
      <c r="O135" s="11" t="s">
        <v>131</v>
      </c>
      <c r="P135" s="14" t="s">
        <v>1950</v>
      </c>
      <c r="Q135" s="11" t="s">
        <v>57</v>
      </c>
      <c r="R135" s="13"/>
      <c r="S135" s="11" t="s">
        <v>231</v>
      </c>
      <c r="T135" s="14" t="s">
        <v>1951</v>
      </c>
      <c r="U135" s="11" t="s">
        <v>385</v>
      </c>
      <c r="V135" s="11" t="s">
        <v>1952</v>
      </c>
      <c r="W135" s="11" t="s">
        <v>1801</v>
      </c>
      <c r="X135" s="13"/>
      <c r="Y135" s="11" t="s">
        <v>386</v>
      </c>
      <c r="Z135" s="13"/>
      <c r="AA135" s="11" t="s">
        <v>62</v>
      </c>
      <c r="AB135" s="13"/>
      <c r="AC135" s="13"/>
      <c r="AD135" s="13"/>
      <c r="AE135" s="13"/>
      <c r="AF135" s="13"/>
      <c r="AG135" s="11" t="s">
        <v>248</v>
      </c>
      <c r="AH135" s="13"/>
      <c r="AI135" s="13"/>
      <c r="AJ135" s="13"/>
      <c r="AK135" s="13"/>
      <c r="AL135" s="13"/>
      <c r="AM135" s="13"/>
      <c r="AN135" s="13"/>
      <c r="AO135" s="13"/>
      <c r="AP135" s="13"/>
      <c r="AQ135" s="13"/>
      <c r="AR135" s="13"/>
      <c r="AS135" s="13"/>
      <c r="AT135" s="13"/>
      <c r="AU135" s="11" t="s">
        <v>553</v>
      </c>
      <c r="AV135" s="13"/>
      <c r="AW135" s="13"/>
      <c r="AX135" s="13"/>
      <c r="AY135" s="11" t="s">
        <v>1953</v>
      </c>
      <c r="AZ135" s="11" t="s">
        <v>1954</v>
      </c>
      <c r="BA135" s="11" t="s">
        <v>1955</v>
      </c>
      <c r="BB135" s="13"/>
      <c r="BC135" s="11" t="s">
        <v>1956</v>
      </c>
      <c r="BD135" s="13"/>
      <c r="BE135" s="14" t="s">
        <v>1957</v>
      </c>
    </row>
    <row r="136" spans="1:57" ht="44" hidden="1" customHeight="1" x14ac:dyDescent="0.15">
      <c r="A136" s="15" t="s">
        <v>1958</v>
      </c>
      <c r="B136" s="11" t="s">
        <v>1959</v>
      </c>
      <c r="C136" s="11" t="s">
        <v>45</v>
      </c>
      <c r="D136" s="12">
        <v>3051</v>
      </c>
      <c r="E136" s="11" t="s">
        <v>1960</v>
      </c>
      <c r="F136" s="11" t="s">
        <v>1961</v>
      </c>
      <c r="G136" s="12">
        <v>2021</v>
      </c>
      <c r="H136" s="11" t="s">
        <v>149</v>
      </c>
      <c r="I136" s="13"/>
      <c r="J136" s="11" t="s">
        <v>100</v>
      </c>
      <c r="K136" s="11" t="s">
        <v>101</v>
      </c>
      <c r="L136" s="11" t="s">
        <v>77</v>
      </c>
      <c r="M136" s="13"/>
      <c r="N136" s="11" t="s">
        <v>1962</v>
      </c>
      <c r="O136" s="11" t="s">
        <v>499</v>
      </c>
      <c r="P136" s="11" t="s">
        <v>1963</v>
      </c>
      <c r="Q136" s="11" t="s">
        <v>215</v>
      </c>
      <c r="R136" s="13"/>
      <c r="S136" s="11" t="s">
        <v>59</v>
      </c>
      <c r="T136" s="13"/>
      <c r="U136" s="11" t="s">
        <v>233</v>
      </c>
      <c r="V136" s="13"/>
      <c r="W136" s="11" t="s">
        <v>135</v>
      </c>
      <c r="X136" s="11" t="s">
        <v>1964</v>
      </c>
      <c r="Y136" s="13"/>
      <c r="Z136" s="13"/>
      <c r="AA136" s="13"/>
      <c r="AB136" s="13"/>
      <c r="AC136" s="13"/>
      <c r="AD136" s="13"/>
      <c r="AE136" s="13"/>
      <c r="AF136" s="13"/>
      <c r="AG136" s="13"/>
      <c r="AH136" s="13"/>
      <c r="AI136" s="13"/>
      <c r="AJ136" s="13"/>
      <c r="AK136" s="13"/>
      <c r="AL136" s="13"/>
      <c r="AM136" s="13"/>
      <c r="AN136" s="13"/>
      <c r="AO136" s="13"/>
      <c r="AP136" s="13"/>
      <c r="AQ136" s="13"/>
      <c r="AR136" s="13"/>
      <c r="AS136" s="13"/>
      <c r="AT136" s="13"/>
      <c r="AU136" s="13"/>
      <c r="AV136" s="13"/>
      <c r="AW136" s="13"/>
      <c r="AX136" s="13"/>
      <c r="AY136" s="11" t="s">
        <v>1965</v>
      </c>
      <c r="AZ136" s="11" t="s">
        <v>1966</v>
      </c>
      <c r="BA136" s="13"/>
      <c r="BB136" s="13"/>
      <c r="BC136" s="11" t="s">
        <v>1967</v>
      </c>
      <c r="BD136" s="11" t="s">
        <v>1968</v>
      </c>
      <c r="BE136" s="13"/>
    </row>
    <row r="137" spans="1:57" ht="44" hidden="1" customHeight="1" x14ac:dyDescent="0.15">
      <c r="A137" s="15" t="s">
        <v>1969</v>
      </c>
      <c r="B137" s="11" t="s">
        <v>1970</v>
      </c>
      <c r="C137" s="11" t="s">
        <v>45</v>
      </c>
      <c r="D137" s="12">
        <v>5243</v>
      </c>
      <c r="E137" s="11" t="s">
        <v>1970</v>
      </c>
      <c r="F137" s="11" t="s">
        <v>1971</v>
      </c>
      <c r="G137" s="12">
        <v>2022</v>
      </c>
      <c r="H137" s="11" t="s">
        <v>149</v>
      </c>
      <c r="I137" s="13"/>
      <c r="J137" s="11" t="s">
        <v>100</v>
      </c>
      <c r="K137" s="11" t="s">
        <v>101</v>
      </c>
      <c r="L137" s="11" t="s">
        <v>77</v>
      </c>
      <c r="M137" s="13"/>
      <c r="N137" s="11" t="s">
        <v>1972</v>
      </c>
      <c r="O137" s="11" t="s">
        <v>245</v>
      </c>
      <c r="P137" s="13"/>
      <c r="Q137" s="11" t="s">
        <v>215</v>
      </c>
      <c r="R137" s="13"/>
      <c r="S137" s="11" t="s">
        <v>59</v>
      </c>
      <c r="T137" s="13"/>
      <c r="U137" s="11" t="s">
        <v>109</v>
      </c>
      <c r="V137" s="13"/>
      <c r="W137" s="13"/>
      <c r="X137" s="13"/>
      <c r="Y137" s="13"/>
      <c r="Z137" s="13"/>
      <c r="AA137" s="13"/>
      <c r="AB137" s="13"/>
      <c r="AC137" s="13"/>
      <c r="AD137" s="13"/>
      <c r="AE137" s="13"/>
      <c r="AF137" s="13"/>
      <c r="AG137" s="13"/>
      <c r="AH137" s="13"/>
      <c r="AI137" s="13"/>
      <c r="AJ137" s="13"/>
      <c r="AK137" s="13"/>
      <c r="AL137" s="13"/>
      <c r="AM137" s="11" t="s">
        <v>113</v>
      </c>
      <c r="AN137" s="11" t="s">
        <v>1973</v>
      </c>
      <c r="AO137" s="13" t="s">
        <v>1974</v>
      </c>
      <c r="AP137" s="13"/>
      <c r="AQ137" s="13"/>
      <c r="AR137" s="13"/>
      <c r="AS137" s="13"/>
      <c r="AT137" s="13"/>
      <c r="AU137" s="13"/>
      <c r="AV137" s="13"/>
      <c r="AW137" s="13"/>
      <c r="AX137" s="13"/>
      <c r="AY137" s="11" t="s">
        <v>1975</v>
      </c>
      <c r="AZ137" s="11" t="s">
        <v>1976</v>
      </c>
      <c r="BA137" s="11" t="s">
        <v>1977</v>
      </c>
      <c r="BB137" s="11" t="s">
        <v>1978</v>
      </c>
      <c r="BC137" s="13"/>
      <c r="BD137" s="13"/>
      <c r="BE137" s="13"/>
    </row>
    <row r="138" spans="1:57" ht="20" customHeight="1" x14ac:dyDescent="0.15">
      <c r="A138" s="15" t="s">
        <v>1979</v>
      </c>
      <c r="B138" s="11" t="s">
        <v>1980</v>
      </c>
      <c r="C138" s="11" t="s">
        <v>45</v>
      </c>
      <c r="D138" s="12">
        <v>3054</v>
      </c>
      <c r="E138" s="11" t="s">
        <v>1981</v>
      </c>
      <c r="F138" s="11" t="s">
        <v>1982</v>
      </c>
      <c r="G138" s="12">
        <v>2021</v>
      </c>
      <c r="H138" s="11" t="s">
        <v>149</v>
      </c>
      <c r="I138" s="13"/>
      <c r="J138" s="11" t="s">
        <v>100</v>
      </c>
      <c r="K138" s="11" t="s">
        <v>101</v>
      </c>
      <c r="L138" s="11" t="s">
        <v>77</v>
      </c>
      <c r="M138" s="13"/>
      <c r="N138" s="11" t="s">
        <v>1983</v>
      </c>
      <c r="O138" s="11" t="s">
        <v>245</v>
      </c>
      <c r="P138" s="13"/>
      <c r="Q138" s="11" t="s">
        <v>170</v>
      </c>
      <c r="R138" s="11" t="s">
        <v>1984</v>
      </c>
      <c r="S138" s="11" t="s">
        <v>172</v>
      </c>
      <c r="T138" s="13"/>
      <c r="U138" s="11" t="s">
        <v>217</v>
      </c>
      <c r="V138" s="13"/>
      <c r="W138" s="13"/>
      <c r="X138" s="13"/>
      <c r="Y138" s="13"/>
      <c r="Z138" s="13"/>
      <c r="AA138" s="13"/>
      <c r="AB138" s="13"/>
      <c r="AC138" s="13"/>
      <c r="AD138" s="13"/>
      <c r="AE138" s="13"/>
      <c r="AF138" s="13"/>
      <c r="AG138" s="13"/>
      <c r="AH138" s="13"/>
      <c r="AI138" s="13"/>
      <c r="AJ138" s="13"/>
      <c r="AK138" s="13"/>
      <c r="AL138" s="13"/>
      <c r="AM138" s="13"/>
      <c r="AN138" s="13"/>
      <c r="AO138" s="13"/>
      <c r="AP138" s="13"/>
      <c r="AQ138" s="13"/>
      <c r="AR138" s="13"/>
      <c r="AS138" s="11" t="s">
        <v>178</v>
      </c>
      <c r="AT138" s="11" t="s">
        <v>1985</v>
      </c>
      <c r="AU138" s="13"/>
      <c r="AV138" s="13"/>
      <c r="AW138" s="13"/>
      <c r="AX138" s="13"/>
      <c r="AY138" s="11" t="s">
        <v>1986</v>
      </c>
      <c r="AZ138" s="11" t="s">
        <v>1987</v>
      </c>
      <c r="BA138" s="11" t="s">
        <v>1988</v>
      </c>
      <c r="BB138" s="11" t="s">
        <v>1989</v>
      </c>
      <c r="BC138" s="11" t="s">
        <v>1990</v>
      </c>
      <c r="BD138" s="13"/>
      <c r="BE138" s="11" t="s">
        <v>1991</v>
      </c>
    </row>
    <row r="139" spans="1:57" ht="20" hidden="1" customHeight="1" x14ac:dyDescent="0.15">
      <c r="A139" s="15" t="s">
        <v>1992</v>
      </c>
      <c r="B139" s="11" t="s">
        <v>1993</v>
      </c>
      <c r="C139" s="11" t="s">
        <v>45</v>
      </c>
      <c r="D139" s="12">
        <v>3063</v>
      </c>
      <c r="E139" s="11" t="s">
        <v>1993</v>
      </c>
      <c r="F139" s="11" t="s">
        <v>1994</v>
      </c>
      <c r="G139" s="12">
        <v>2021</v>
      </c>
      <c r="H139" s="11" t="s">
        <v>1418</v>
      </c>
      <c r="I139" s="13"/>
      <c r="J139" s="11" t="s">
        <v>50</v>
      </c>
      <c r="K139" s="11" t="s">
        <v>51</v>
      </c>
      <c r="L139" s="11" t="s">
        <v>52</v>
      </c>
      <c r="M139" s="13"/>
      <c r="N139" s="11" t="s">
        <v>1995</v>
      </c>
      <c r="O139" s="11" t="s">
        <v>245</v>
      </c>
      <c r="P139" s="13"/>
      <c r="Q139" s="11" t="s">
        <v>57</v>
      </c>
      <c r="R139" s="13"/>
      <c r="S139" s="11" t="s">
        <v>59</v>
      </c>
      <c r="T139" s="13"/>
      <c r="U139" s="11" t="s">
        <v>61</v>
      </c>
      <c r="V139" s="13"/>
      <c r="W139" s="11"/>
      <c r="X139" s="13"/>
      <c r="Y139" s="11" t="s">
        <v>84</v>
      </c>
      <c r="Z139" s="11" t="s">
        <v>1996</v>
      </c>
      <c r="AA139" s="11" t="s">
        <v>283</v>
      </c>
      <c r="AB139" s="14" t="s">
        <v>1997</v>
      </c>
      <c r="AC139" s="13"/>
      <c r="AD139" s="13"/>
      <c r="AE139" s="13"/>
      <c r="AF139" s="13"/>
      <c r="AG139" s="11"/>
      <c r="AH139" s="13"/>
      <c r="AI139" s="13"/>
      <c r="AJ139" s="13"/>
      <c r="AK139" s="13"/>
      <c r="AL139" s="13"/>
      <c r="AM139" s="11" t="s">
        <v>1740</v>
      </c>
      <c r="AN139" s="13"/>
      <c r="AO139" s="11" t="s">
        <v>1740</v>
      </c>
      <c r="AP139" s="14" t="s">
        <v>1998</v>
      </c>
      <c r="AQ139" s="13"/>
      <c r="AR139" s="13"/>
      <c r="AS139" s="11" t="s">
        <v>178</v>
      </c>
      <c r="AT139" s="11" t="s">
        <v>1999</v>
      </c>
      <c r="AU139" s="13"/>
      <c r="AV139" s="13"/>
      <c r="AW139" s="13"/>
      <c r="AX139" s="13"/>
      <c r="AY139" s="11" t="s">
        <v>2000</v>
      </c>
      <c r="AZ139" s="14" t="s">
        <v>2001</v>
      </c>
      <c r="BA139" s="14" t="s">
        <v>2002</v>
      </c>
      <c r="BB139" s="11" t="s">
        <v>2003</v>
      </c>
      <c r="BC139" s="14" t="s">
        <v>2004</v>
      </c>
      <c r="BD139" s="11" t="s">
        <v>2005</v>
      </c>
      <c r="BE139" s="13"/>
    </row>
    <row r="140" spans="1:57" ht="32" customHeight="1" x14ac:dyDescent="0.15">
      <c r="A140" s="15" t="s">
        <v>2006</v>
      </c>
      <c r="B140" s="11" t="s">
        <v>2007</v>
      </c>
      <c r="C140" s="11" t="s">
        <v>45</v>
      </c>
      <c r="D140" s="12">
        <v>3071</v>
      </c>
      <c r="E140" s="11" t="s">
        <v>2007</v>
      </c>
      <c r="F140" s="11" t="s">
        <v>2008</v>
      </c>
      <c r="G140" s="12">
        <v>2021</v>
      </c>
      <c r="H140" s="11" t="s">
        <v>149</v>
      </c>
      <c r="I140" s="13"/>
      <c r="J140" s="11" t="s">
        <v>100</v>
      </c>
      <c r="K140" s="11" t="s">
        <v>101</v>
      </c>
      <c r="L140" s="11" t="s">
        <v>52</v>
      </c>
      <c r="M140" s="11" t="s">
        <v>2009</v>
      </c>
      <c r="N140" s="11" t="s">
        <v>2010</v>
      </c>
      <c r="O140" s="11" t="s">
        <v>705</v>
      </c>
      <c r="P140" s="11" t="s">
        <v>2011</v>
      </c>
      <c r="Q140" s="11" t="s">
        <v>215</v>
      </c>
      <c r="R140" s="13"/>
      <c r="S140" s="11" t="s">
        <v>59</v>
      </c>
      <c r="T140" s="13"/>
      <c r="U140" s="11" t="s">
        <v>217</v>
      </c>
      <c r="V140" s="13"/>
      <c r="W140" s="13"/>
      <c r="X140" s="13"/>
      <c r="Y140" s="13"/>
      <c r="Z140" s="13"/>
      <c r="AA140" s="13"/>
      <c r="AB140" s="13"/>
      <c r="AC140" s="13"/>
      <c r="AD140" s="13"/>
      <c r="AE140" s="13"/>
      <c r="AF140" s="13"/>
      <c r="AG140" s="13"/>
      <c r="AH140" s="13"/>
      <c r="AI140" s="11" t="s">
        <v>794</v>
      </c>
      <c r="AJ140" s="11" t="s">
        <v>2012</v>
      </c>
      <c r="AK140" s="13"/>
      <c r="AL140" s="13"/>
      <c r="AM140" s="13"/>
      <c r="AN140" s="13"/>
      <c r="AO140" s="13"/>
      <c r="AP140" s="13"/>
      <c r="AQ140" s="13"/>
      <c r="AR140" s="13"/>
      <c r="AS140" s="13"/>
      <c r="AT140" s="13"/>
      <c r="AU140" s="13"/>
      <c r="AV140" s="13"/>
      <c r="AW140" s="13"/>
      <c r="AX140" s="13"/>
      <c r="AY140" s="20" t="s">
        <v>2013</v>
      </c>
      <c r="AZ140" s="14" t="s">
        <v>2014</v>
      </c>
      <c r="BA140" s="14" t="s">
        <v>2015</v>
      </c>
      <c r="BB140" s="11" t="s">
        <v>2016</v>
      </c>
      <c r="BC140" s="13"/>
      <c r="BD140" s="11" t="s">
        <v>2017</v>
      </c>
      <c r="BE140" s="13"/>
    </row>
    <row r="141" spans="1:57" ht="32" hidden="1" customHeight="1" x14ac:dyDescent="0.15">
      <c r="A141" s="15" t="s">
        <v>2018</v>
      </c>
      <c r="B141" s="11" t="s">
        <v>2019</v>
      </c>
      <c r="C141" s="11" t="s">
        <v>45</v>
      </c>
      <c r="D141" s="12">
        <v>804</v>
      </c>
      <c r="E141" s="11" t="s">
        <v>2019</v>
      </c>
      <c r="F141" s="11" t="s">
        <v>2020</v>
      </c>
      <c r="G141" s="12">
        <v>2020</v>
      </c>
      <c r="H141" s="11" t="s">
        <v>1051</v>
      </c>
      <c r="I141" s="11" t="s">
        <v>2021</v>
      </c>
      <c r="J141" s="11" t="s">
        <v>485</v>
      </c>
      <c r="K141" s="11" t="s">
        <v>101</v>
      </c>
      <c r="L141" s="11" t="s">
        <v>77</v>
      </c>
      <c r="M141" s="13"/>
      <c r="N141" s="11" t="s">
        <v>2022</v>
      </c>
      <c r="O141" s="11" t="s">
        <v>103</v>
      </c>
      <c r="P141" s="13"/>
      <c r="Q141" s="11" t="s">
        <v>215</v>
      </c>
      <c r="R141" s="13"/>
      <c r="S141" s="11" t="s">
        <v>1325</v>
      </c>
      <c r="T141" s="11" t="s">
        <v>2023</v>
      </c>
      <c r="U141" s="11" t="s">
        <v>61</v>
      </c>
      <c r="V141" s="13"/>
      <c r="W141" s="13"/>
      <c r="X141" s="13"/>
      <c r="Y141" s="13"/>
      <c r="Z141" s="13"/>
      <c r="AA141" s="11" t="s">
        <v>490</v>
      </c>
      <c r="AB141" s="11" t="s">
        <v>2024</v>
      </c>
      <c r="AC141" s="13"/>
      <c r="AD141" s="13"/>
      <c r="AE141" s="13"/>
      <c r="AF141" s="13"/>
      <c r="AG141" s="13"/>
      <c r="AH141" s="13"/>
      <c r="AI141" s="13"/>
      <c r="AJ141" s="13"/>
      <c r="AK141" s="13"/>
      <c r="AL141" s="13"/>
      <c r="AM141" s="13"/>
      <c r="AN141" s="13"/>
      <c r="AO141" s="13"/>
      <c r="AP141" s="13"/>
      <c r="AQ141" s="13"/>
      <c r="AR141" s="13"/>
      <c r="AS141" s="13"/>
      <c r="AT141" s="13"/>
      <c r="AU141" s="13"/>
      <c r="AV141" s="13"/>
      <c r="AW141" s="13"/>
      <c r="AX141" s="13"/>
      <c r="AY141" s="11" t="s">
        <v>2025</v>
      </c>
      <c r="AZ141" s="11" t="s">
        <v>2026</v>
      </c>
      <c r="BA141" s="11" t="s">
        <v>2027</v>
      </c>
      <c r="BB141" s="11" t="s">
        <v>2028</v>
      </c>
      <c r="BC141" s="11" t="s">
        <v>2029</v>
      </c>
      <c r="BD141" s="11" t="s">
        <v>2030</v>
      </c>
      <c r="BE141" s="11" t="s">
        <v>2031</v>
      </c>
    </row>
    <row r="142" spans="1:57" ht="20" hidden="1" customHeight="1" x14ac:dyDescent="0.15">
      <c r="A142" s="15" t="s">
        <v>2032</v>
      </c>
      <c r="B142" s="11" t="s">
        <v>2033</v>
      </c>
      <c r="C142" s="11" t="s">
        <v>45</v>
      </c>
      <c r="D142" s="12">
        <v>3091</v>
      </c>
      <c r="E142" s="11" t="s">
        <v>2034</v>
      </c>
      <c r="F142" s="11" t="s">
        <v>2035</v>
      </c>
      <c r="G142" s="12">
        <v>2021</v>
      </c>
      <c r="H142" s="11" t="s">
        <v>149</v>
      </c>
      <c r="I142" s="13"/>
      <c r="J142" s="11" t="s">
        <v>100</v>
      </c>
      <c r="K142" s="11" t="s">
        <v>101</v>
      </c>
      <c r="L142" s="11" t="s">
        <v>52</v>
      </c>
      <c r="M142" s="13"/>
      <c r="N142" s="11" t="s">
        <v>2036</v>
      </c>
      <c r="O142" s="11" t="s">
        <v>245</v>
      </c>
      <c r="P142" s="13"/>
      <c r="Q142" s="11" t="s">
        <v>176</v>
      </c>
      <c r="R142" s="11" t="s">
        <v>2037</v>
      </c>
      <c r="S142" s="11" t="s">
        <v>59</v>
      </c>
      <c r="T142" s="13"/>
      <c r="U142" s="11" t="s">
        <v>173</v>
      </c>
      <c r="V142" s="13"/>
      <c r="W142" s="13"/>
      <c r="X142" s="13"/>
      <c r="Y142" s="13"/>
      <c r="Z142" s="13"/>
      <c r="AA142" s="13"/>
      <c r="AB142" s="13"/>
      <c r="AC142" s="13"/>
      <c r="AD142" s="13"/>
      <c r="AE142" s="13"/>
      <c r="AF142" s="13"/>
      <c r="AG142" s="11" t="s">
        <v>174</v>
      </c>
      <c r="AH142" s="11" t="s">
        <v>2038</v>
      </c>
      <c r="AI142" s="13"/>
      <c r="AJ142" s="13"/>
      <c r="AK142" s="13"/>
      <c r="AL142" s="13"/>
      <c r="AM142" s="13"/>
      <c r="AN142" s="13"/>
      <c r="AO142" s="13"/>
      <c r="AP142" s="13"/>
      <c r="AQ142" s="13"/>
      <c r="AR142" s="13"/>
      <c r="AS142" s="13"/>
      <c r="AT142" s="13"/>
      <c r="AU142" s="13"/>
      <c r="AV142" s="13"/>
      <c r="AW142" s="13"/>
      <c r="AX142" s="13"/>
      <c r="AY142" s="11" t="s">
        <v>2039</v>
      </c>
      <c r="AZ142" s="11" t="s">
        <v>2040</v>
      </c>
      <c r="BA142" s="14" t="s">
        <v>2041</v>
      </c>
      <c r="BB142" s="11" t="s">
        <v>2042</v>
      </c>
      <c r="BC142" s="11" t="s">
        <v>2042</v>
      </c>
      <c r="BD142" s="11" t="s">
        <v>2042</v>
      </c>
      <c r="BE142" s="11" t="s">
        <v>2043</v>
      </c>
    </row>
    <row r="143" spans="1:57" ht="56" hidden="1" customHeight="1" x14ac:dyDescent="0.15">
      <c r="A143" s="15" t="s">
        <v>2044</v>
      </c>
      <c r="B143" s="11" t="s">
        <v>2045</v>
      </c>
      <c r="C143" s="11" t="s">
        <v>45</v>
      </c>
      <c r="D143" s="12">
        <v>814</v>
      </c>
      <c r="E143" s="11" t="s">
        <v>2045</v>
      </c>
      <c r="F143" s="11" t="s">
        <v>2046</v>
      </c>
      <c r="G143" s="12">
        <v>2020</v>
      </c>
      <c r="H143" s="11" t="s">
        <v>149</v>
      </c>
      <c r="I143" s="13"/>
      <c r="J143" s="11" t="s">
        <v>100</v>
      </c>
      <c r="K143" s="11" t="s">
        <v>101</v>
      </c>
      <c r="L143" s="11" t="s">
        <v>52</v>
      </c>
      <c r="M143" s="11" t="s">
        <v>2047</v>
      </c>
      <c r="N143" s="11" t="s">
        <v>2048</v>
      </c>
      <c r="O143" s="11" t="s">
        <v>131</v>
      </c>
      <c r="P143" s="11" t="s">
        <v>2049</v>
      </c>
      <c r="Q143" s="11" t="s">
        <v>57</v>
      </c>
      <c r="R143" s="13"/>
      <c r="S143" s="11" t="s">
        <v>59</v>
      </c>
      <c r="T143" s="13"/>
      <c r="U143" s="11" t="s">
        <v>385</v>
      </c>
      <c r="V143" s="13"/>
      <c r="W143" s="13"/>
      <c r="X143" s="13"/>
      <c r="Y143" s="11" t="s">
        <v>386</v>
      </c>
      <c r="Z143" s="11" t="s">
        <v>2050</v>
      </c>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20" t="s">
        <v>2050</v>
      </c>
      <c r="AZ143" s="11" t="s">
        <v>2051</v>
      </c>
      <c r="BA143" s="11" t="s">
        <v>2052</v>
      </c>
      <c r="BB143" s="11" t="s">
        <v>2053</v>
      </c>
      <c r="BC143" s="13"/>
      <c r="BD143" s="13"/>
      <c r="BE143" s="13"/>
    </row>
    <row r="144" spans="1:57" ht="20" hidden="1" customHeight="1" x14ac:dyDescent="0.15">
      <c r="A144" s="15" t="s">
        <v>2054</v>
      </c>
      <c r="B144" s="11" t="s">
        <v>2055</v>
      </c>
      <c r="C144" s="11" t="s">
        <v>45</v>
      </c>
      <c r="D144" s="12">
        <v>3102</v>
      </c>
      <c r="E144" s="11" t="s">
        <v>2055</v>
      </c>
      <c r="F144" s="11" t="s">
        <v>2046</v>
      </c>
      <c r="G144" s="12">
        <v>2021</v>
      </c>
      <c r="H144" s="11" t="s">
        <v>1487</v>
      </c>
      <c r="I144" s="13"/>
      <c r="J144" s="11" t="s">
        <v>263</v>
      </c>
      <c r="K144" s="11" t="s">
        <v>101</v>
      </c>
      <c r="L144" s="11" t="s">
        <v>52</v>
      </c>
      <c r="M144" s="13"/>
      <c r="N144" s="11" t="s">
        <v>2056</v>
      </c>
      <c r="O144" s="11" t="s">
        <v>1103</v>
      </c>
      <c r="P144" s="11" t="s">
        <v>2057</v>
      </c>
      <c r="Q144" s="11" t="s">
        <v>57</v>
      </c>
      <c r="R144" s="13"/>
      <c r="S144" s="11" t="s">
        <v>81</v>
      </c>
      <c r="T144" s="13"/>
      <c r="U144" s="11" t="s">
        <v>385</v>
      </c>
      <c r="V144" s="13"/>
      <c r="W144" s="13"/>
      <c r="X144" s="13"/>
      <c r="Y144" s="11" t="s">
        <v>84</v>
      </c>
      <c r="Z144" s="11" t="s">
        <v>2058</v>
      </c>
      <c r="AA144" s="13"/>
      <c r="AB144" s="13"/>
      <c r="AC144" s="13"/>
      <c r="AD144" s="13"/>
      <c r="AE144" s="13"/>
      <c r="AF144" s="13"/>
      <c r="AG144" s="13"/>
      <c r="AH144" s="13"/>
      <c r="AI144" s="13"/>
      <c r="AJ144" s="13"/>
      <c r="AK144" s="13"/>
      <c r="AL144" s="13"/>
      <c r="AM144" s="13"/>
      <c r="AN144" s="13"/>
      <c r="AO144" s="13"/>
      <c r="AP144" s="13"/>
      <c r="AQ144" s="13"/>
      <c r="AR144" s="13"/>
      <c r="AS144" s="13"/>
      <c r="AT144" s="13"/>
      <c r="AU144" s="11" t="s">
        <v>138</v>
      </c>
      <c r="AV144" s="11" t="s">
        <v>2059</v>
      </c>
      <c r="AW144" s="13"/>
      <c r="AX144" s="13"/>
      <c r="AY144" s="11" t="s">
        <v>2060</v>
      </c>
      <c r="AZ144" s="11" t="s">
        <v>2061</v>
      </c>
      <c r="BA144" s="11" t="s">
        <v>2062</v>
      </c>
      <c r="BB144" s="13"/>
      <c r="BC144" s="11" t="s">
        <v>2063</v>
      </c>
      <c r="BD144" s="11" t="s">
        <v>2064</v>
      </c>
      <c r="BE144" s="11" t="s">
        <v>2065</v>
      </c>
    </row>
    <row r="145" spans="1:57" ht="20" hidden="1" customHeight="1" x14ac:dyDescent="0.15">
      <c r="A145" s="15" t="s">
        <v>2054</v>
      </c>
      <c r="B145" s="11" t="s">
        <v>2066</v>
      </c>
      <c r="C145" s="11" t="s">
        <v>45</v>
      </c>
      <c r="D145" s="12">
        <v>3103</v>
      </c>
      <c r="E145" s="11" t="s">
        <v>2066</v>
      </c>
      <c r="F145" s="11" t="s">
        <v>2046</v>
      </c>
      <c r="G145" s="12">
        <v>2021</v>
      </c>
      <c r="H145" s="11" t="s">
        <v>149</v>
      </c>
      <c r="I145" s="13"/>
      <c r="J145" s="11" t="s">
        <v>100</v>
      </c>
      <c r="K145" s="11" t="s">
        <v>101</v>
      </c>
      <c r="L145" s="11" t="s">
        <v>77</v>
      </c>
      <c r="M145" s="13"/>
      <c r="N145" s="11" t="s">
        <v>2067</v>
      </c>
      <c r="O145" s="11" t="s">
        <v>2068</v>
      </c>
      <c r="P145" s="11" t="s">
        <v>2069</v>
      </c>
      <c r="Q145" s="11" t="s">
        <v>215</v>
      </c>
      <c r="R145" s="13"/>
      <c r="S145" s="11" t="s">
        <v>59</v>
      </c>
      <c r="T145" s="13"/>
      <c r="U145" s="11" t="s">
        <v>61</v>
      </c>
      <c r="V145" s="13"/>
      <c r="W145" s="13"/>
      <c r="X145" s="13"/>
      <c r="Y145" s="13"/>
      <c r="Z145" s="13"/>
      <c r="AA145" s="11" t="s">
        <v>62</v>
      </c>
      <c r="AB145" s="11" t="s">
        <v>2070</v>
      </c>
      <c r="AC145" s="13"/>
      <c r="AD145" s="13"/>
      <c r="AE145" s="13"/>
      <c r="AF145" s="13"/>
      <c r="AG145" s="13"/>
      <c r="AH145" s="13"/>
      <c r="AI145" s="13"/>
      <c r="AJ145" s="13"/>
      <c r="AK145" s="13"/>
      <c r="AL145" s="13"/>
      <c r="AM145" s="13"/>
      <c r="AN145" s="13"/>
      <c r="AO145" s="13"/>
      <c r="AP145" s="13"/>
      <c r="AQ145" s="13"/>
      <c r="AR145" s="13"/>
      <c r="AS145" s="13"/>
      <c r="AT145" s="13"/>
      <c r="AU145" s="13"/>
      <c r="AV145" s="13"/>
      <c r="AW145" s="13"/>
      <c r="AX145" s="13"/>
      <c r="AY145" s="20" t="s">
        <v>2066</v>
      </c>
      <c r="AZ145" s="11" t="s">
        <v>2071</v>
      </c>
      <c r="BA145" s="13"/>
      <c r="BB145" s="11" t="s">
        <v>2072</v>
      </c>
      <c r="BC145" s="13"/>
      <c r="BD145" s="11" t="s">
        <v>2073</v>
      </c>
      <c r="BE145" s="11" t="s">
        <v>2074</v>
      </c>
    </row>
    <row r="146" spans="1:57" ht="32" hidden="1" customHeight="1" x14ac:dyDescent="0.15">
      <c r="A146" s="15" t="s">
        <v>2075</v>
      </c>
      <c r="B146" s="11" t="s">
        <v>2076</v>
      </c>
      <c r="C146" s="11" t="s">
        <v>45</v>
      </c>
      <c r="D146" s="12">
        <v>3118</v>
      </c>
      <c r="E146" s="11" t="s">
        <v>2077</v>
      </c>
      <c r="F146" s="11" t="s">
        <v>2078</v>
      </c>
      <c r="G146" s="12">
        <v>2021</v>
      </c>
      <c r="H146" s="11" t="s">
        <v>1418</v>
      </c>
      <c r="I146" s="13"/>
      <c r="J146" s="11" t="s">
        <v>50</v>
      </c>
      <c r="K146" s="11" t="s">
        <v>51</v>
      </c>
      <c r="L146" s="11" t="s">
        <v>52</v>
      </c>
      <c r="M146" s="11" t="s">
        <v>2079</v>
      </c>
      <c r="N146" s="11" t="s">
        <v>2080</v>
      </c>
      <c r="O146" s="11" t="s">
        <v>80</v>
      </c>
      <c r="P146" s="11" t="s">
        <v>2081</v>
      </c>
      <c r="Q146" s="11" t="s">
        <v>57</v>
      </c>
      <c r="R146" s="13"/>
      <c r="S146" s="11" t="s">
        <v>266</v>
      </c>
      <c r="T146" s="11" t="s">
        <v>2082</v>
      </c>
      <c r="U146" s="11" t="s">
        <v>61</v>
      </c>
      <c r="V146" s="13"/>
      <c r="W146" s="13"/>
      <c r="X146" s="13"/>
      <c r="Y146" s="13"/>
      <c r="Z146" s="13"/>
      <c r="AA146" s="11" t="s">
        <v>62</v>
      </c>
      <c r="AB146" s="11" t="s">
        <v>2083</v>
      </c>
      <c r="AC146" s="13"/>
      <c r="AD146" s="13"/>
      <c r="AE146" s="13"/>
      <c r="AF146" s="13"/>
      <c r="AG146" s="13"/>
      <c r="AH146" s="13"/>
      <c r="AI146" s="13"/>
      <c r="AJ146" s="13"/>
      <c r="AK146" s="13"/>
      <c r="AL146" s="13"/>
      <c r="AM146" s="13"/>
      <c r="AN146" s="13"/>
      <c r="AO146" s="13"/>
      <c r="AP146" s="13"/>
      <c r="AQ146" s="13"/>
      <c r="AR146" s="13"/>
      <c r="AS146" s="13"/>
      <c r="AT146" s="13"/>
      <c r="AU146" s="13"/>
      <c r="AV146" s="13"/>
      <c r="AW146" s="13"/>
      <c r="AX146" s="13"/>
      <c r="AY146" s="11" t="s">
        <v>2084</v>
      </c>
      <c r="AZ146" s="11" t="s">
        <v>2085</v>
      </c>
      <c r="BA146" s="11" t="s">
        <v>2086</v>
      </c>
      <c r="BB146" s="11" t="s">
        <v>2087</v>
      </c>
      <c r="BC146" s="13"/>
      <c r="BD146" s="13"/>
      <c r="BE146" s="11" t="s">
        <v>2088</v>
      </c>
    </row>
    <row r="147" spans="1:57" ht="20" hidden="1" customHeight="1" x14ac:dyDescent="0.15">
      <c r="A147" s="15" t="s">
        <v>2089</v>
      </c>
      <c r="B147" s="11" t="s">
        <v>2090</v>
      </c>
      <c r="C147" s="11" t="s">
        <v>45</v>
      </c>
      <c r="D147" s="12">
        <v>3124</v>
      </c>
      <c r="E147" s="11" t="s">
        <v>2091</v>
      </c>
      <c r="F147" s="11" t="s">
        <v>2092</v>
      </c>
      <c r="G147" s="12">
        <v>2021</v>
      </c>
      <c r="H147" s="11" t="s">
        <v>564</v>
      </c>
      <c r="I147" s="13"/>
      <c r="J147" s="11" t="s">
        <v>75</v>
      </c>
      <c r="K147" s="11" t="s">
        <v>51</v>
      </c>
      <c r="L147" s="11" t="s">
        <v>77</v>
      </c>
      <c r="M147" s="13"/>
      <c r="N147" s="11" t="s">
        <v>2093</v>
      </c>
      <c r="O147" s="11" t="s">
        <v>103</v>
      </c>
      <c r="P147" s="11" t="s">
        <v>2094</v>
      </c>
      <c r="Q147" s="11" t="s">
        <v>57</v>
      </c>
      <c r="R147" s="13"/>
      <c r="S147" s="11" t="s">
        <v>59</v>
      </c>
      <c r="T147" s="13"/>
      <c r="U147" s="11" t="s">
        <v>61</v>
      </c>
      <c r="V147" s="13"/>
      <c r="W147" s="13"/>
      <c r="X147" s="13"/>
      <c r="Y147" s="13"/>
      <c r="Z147" s="13"/>
      <c r="AA147" s="11" t="s">
        <v>283</v>
      </c>
      <c r="AB147" s="13"/>
      <c r="AC147" s="13"/>
      <c r="AD147" s="13"/>
      <c r="AE147" s="13"/>
      <c r="AF147" s="13"/>
      <c r="AG147" s="13"/>
      <c r="AH147" s="13"/>
      <c r="AI147" s="13"/>
      <c r="AJ147" s="13"/>
      <c r="AK147" s="13"/>
      <c r="AL147" s="13"/>
      <c r="AM147" s="13"/>
      <c r="AN147" s="13"/>
      <c r="AO147" s="13"/>
      <c r="AP147" s="13"/>
      <c r="AQ147" s="13"/>
      <c r="AR147" s="13"/>
      <c r="AS147" s="13"/>
      <c r="AT147" s="13"/>
      <c r="AU147" s="13"/>
      <c r="AV147" s="13"/>
      <c r="AW147" s="13"/>
      <c r="AX147" s="13"/>
      <c r="AY147" s="14" t="s">
        <v>2095</v>
      </c>
      <c r="AZ147" s="11" t="s">
        <v>2096</v>
      </c>
      <c r="BA147" s="11" t="s">
        <v>2097</v>
      </c>
      <c r="BB147" s="14" t="s">
        <v>2098</v>
      </c>
      <c r="BC147" s="11" t="s">
        <v>2099</v>
      </c>
      <c r="BD147" s="11" t="s">
        <v>2100</v>
      </c>
      <c r="BE147" s="13"/>
    </row>
    <row r="148" spans="1:57" ht="20" hidden="1" customHeight="1" x14ac:dyDescent="0.15">
      <c r="A148" s="15" t="s">
        <v>2101</v>
      </c>
      <c r="B148" s="11" t="s">
        <v>2102</v>
      </c>
      <c r="C148" s="11" t="s">
        <v>45</v>
      </c>
      <c r="D148" s="12">
        <v>5152</v>
      </c>
      <c r="E148" s="11" t="s">
        <v>2102</v>
      </c>
      <c r="F148" s="11" t="s">
        <v>2103</v>
      </c>
      <c r="G148" s="12">
        <v>2022</v>
      </c>
      <c r="H148" s="11" t="s">
        <v>2104</v>
      </c>
      <c r="I148" s="13"/>
      <c r="J148" s="11" t="s">
        <v>75</v>
      </c>
      <c r="K148" s="11" t="s">
        <v>76</v>
      </c>
      <c r="L148" s="11" t="s">
        <v>52</v>
      </c>
      <c r="M148" s="13"/>
      <c r="N148" s="11" t="s">
        <v>2105</v>
      </c>
      <c r="O148" s="11" t="s">
        <v>151</v>
      </c>
      <c r="P148" s="11" t="s">
        <v>2106</v>
      </c>
      <c r="Q148" s="11" t="s">
        <v>231</v>
      </c>
      <c r="R148" s="14" t="s">
        <v>2107</v>
      </c>
      <c r="S148" s="11" t="s">
        <v>59</v>
      </c>
      <c r="T148" s="13"/>
      <c r="U148" s="11" t="s">
        <v>385</v>
      </c>
      <c r="V148" s="13"/>
      <c r="W148" s="13"/>
      <c r="X148" s="13"/>
      <c r="Y148" s="11" t="s">
        <v>84</v>
      </c>
      <c r="Z148" s="11" t="s">
        <v>2108</v>
      </c>
      <c r="AA148" s="13"/>
      <c r="AB148" s="13"/>
      <c r="AC148" s="13"/>
      <c r="AD148" s="13"/>
      <c r="AE148" s="13"/>
      <c r="AF148" s="13"/>
      <c r="AG148" s="13"/>
      <c r="AH148" s="13"/>
      <c r="AI148" s="13"/>
      <c r="AJ148" s="13"/>
      <c r="AK148" s="13"/>
      <c r="AL148" s="13"/>
      <c r="AM148" s="13"/>
      <c r="AN148" s="13"/>
      <c r="AO148" s="13"/>
      <c r="AP148" s="13"/>
      <c r="AQ148" s="13"/>
      <c r="AR148" s="13"/>
      <c r="AS148" s="13"/>
      <c r="AT148" s="13"/>
      <c r="AU148" s="13"/>
      <c r="AV148" s="13"/>
      <c r="AW148" s="13"/>
      <c r="AX148" s="13"/>
      <c r="AY148" s="11" t="s">
        <v>2109</v>
      </c>
      <c r="AZ148" s="11" t="s">
        <v>2110</v>
      </c>
      <c r="BA148" s="14" t="s">
        <v>2111</v>
      </c>
      <c r="BB148" s="11" t="s">
        <v>2112</v>
      </c>
      <c r="BC148" s="13"/>
      <c r="BD148" s="13"/>
      <c r="BE148" s="13"/>
    </row>
    <row r="149" spans="1:57" ht="20" hidden="1" customHeight="1" x14ac:dyDescent="0.15">
      <c r="A149" s="15" t="s">
        <v>2113</v>
      </c>
      <c r="B149" s="11" t="s">
        <v>2114</v>
      </c>
      <c r="C149" s="11" t="s">
        <v>45</v>
      </c>
      <c r="D149" s="12">
        <v>835</v>
      </c>
      <c r="E149" s="11" t="s">
        <v>2114</v>
      </c>
      <c r="F149" s="11" t="s">
        <v>2115</v>
      </c>
      <c r="G149" s="12">
        <v>2020</v>
      </c>
      <c r="H149" s="11" t="s">
        <v>149</v>
      </c>
      <c r="I149" s="13"/>
      <c r="J149" s="11" t="s">
        <v>100</v>
      </c>
      <c r="K149" s="11" t="s">
        <v>101</v>
      </c>
      <c r="L149" s="11" t="s">
        <v>52</v>
      </c>
      <c r="M149" s="13"/>
      <c r="N149" s="11" t="s">
        <v>2116</v>
      </c>
      <c r="O149" s="11" t="s">
        <v>1643</v>
      </c>
      <c r="P149" s="13"/>
      <c r="Q149" s="11" t="s">
        <v>57</v>
      </c>
      <c r="R149" s="13"/>
      <c r="S149" s="11" t="s">
        <v>59</v>
      </c>
      <c r="T149" s="13"/>
      <c r="U149" s="11" t="s">
        <v>61</v>
      </c>
      <c r="V149" s="13"/>
      <c r="W149" s="11" t="s">
        <v>1590</v>
      </c>
      <c r="X149" s="11" t="s">
        <v>2117</v>
      </c>
      <c r="Y149" s="13"/>
      <c r="Z149" s="13"/>
      <c r="AA149" s="11" t="s">
        <v>650</v>
      </c>
      <c r="AB149" s="11" t="s">
        <v>2118</v>
      </c>
      <c r="AC149" s="13"/>
      <c r="AD149" s="13"/>
      <c r="AE149" s="13"/>
      <c r="AF149" s="13"/>
      <c r="AG149" s="11" t="s">
        <v>248</v>
      </c>
      <c r="AH149" s="11" t="s">
        <v>2119</v>
      </c>
      <c r="AI149" s="11" t="s">
        <v>1774</v>
      </c>
      <c r="AJ149" s="11" t="s">
        <v>2120</v>
      </c>
      <c r="AK149" s="13"/>
      <c r="AL149" s="13"/>
      <c r="AM149" s="13"/>
      <c r="AN149" s="13"/>
      <c r="AO149" s="13"/>
      <c r="AP149" s="13"/>
      <c r="AQ149" s="13"/>
      <c r="AR149" s="13"/>
      <c r="AS149" s="13"/>
      <c r="AT149" s="13"/>
      <c r="AU149" s="13"/>
      <c r="AV149" s="13"/>
      <c r="AW149" s="13"/>
      <c r="AX149" s="13"/>
      <c r="AY149" s="11" t="s">
        <v>2121</v>
      </c>
      <c r="AZ149" s="11" t="s">
        <v>2122</v>
      </c>
      <c r="BA149" s="13"/>
      <c r="BB149" s="11" t="s">
        <v>2123</v>
      </c>
      <c r="BC149" s="11" t="s">
        <v>2124</v>
      </c>
      <c r="BD149" s="11" t="s">
        <v>2125</v>
      </c>
      <c r="BE149" s="11" t="s">
        <v>2126</v>
      </c>
    </row>
    <row r="150" spans="1:57" ht="32" hidden="1" customHeight="1" x14ac:dyDescent="0.15">
      <c r="A150" s="15" t="s">
        <v>2127</v>
      </c>
      <c r="B150" s="11" t="s">
        <v>2128</v>
      </c>
      <c r="C150" s="11" t="s">
        <v>45</v>
      </c>
      <c r="D150" s="11" t="s">
        <v>2129</v>
      </c>
      <c r="E150" s="11" t="s">
        <v>2130</v>
      </c>
      <c r="F150" s="11" t="s">
        <v>2115</v>
      </c>
      <c r="G150" s="12">
        <v>2021</v>
      </c>
      <c r="H150" s="11" t="s">
        <v>262</v>
      </c>
      <c r="I150" s="11" t="s">
        <v>2131</v>
      </c>
      <c r="J150" s="11" t="s">
        <v>263</v>
      </c>
      <c r="K150" s="11" t="s">
        <v>101</v>
      </c>
      <c r="L150" s="11" t="s">
        <v>77</v>
      </c>
      <c r="M150" s="13"/>
      <c r="N150" s="11" t="s">
        <v>2132</v>
      </c>
      <c r="O150" s="11" t="s">
        <v>566</v>
      </c>
      <c r="P150" s="13"/>
      <c r="Q150" s="11" t="s">
        <v>57</v>
      </c>
      <c r="R150" s="11" t="s">
        <v>2133</v>
      </c>
      <c r="S150" s="11" t="s">
        <v>416</v>
      </c>
      <c r="T150" s="11" t="s">
        <v>2134</v>
      </c>
      <c r="U150" s="11" t="s">
        <v>61</v>
      </c>
      <c r="V150" s="13"/>
      <c r="W150" s="11" t="s">
        <v>1590</v>
      </c>
      <c r="X150" s="13"/>
      <c r="Y150" s="13"/>
      <c r="Z150" s="13"/>
      <c r="AA150" s="11" t="s">
        <v>490</v>
      </c>
      <c r="AB150" s="11" t="s">
        <v>2135</v>
      </c>
      <c r="AC150" s="13"/>
      <c r="AD150" s="13"/>
      <c r="AE150" s="13"/>
      <c r="AF150" s="13"/>
      <c r="AG150" s="13"/>
      <c r="AH150" s="13"/>
      <c r="AI150" s="13"/>
      <c r="AJ150" s="13"/>
      <c r="AK150" s="13"/>
      <c r="AL150" s="13"/>
      <c r="AM150" s="13"/>
      <c r="AN150" s="13"/>
      <c r="AO150" s="13"/>
      <c r="AP150" s="13"/>
      <c r="AQ150" s="13"/>
      <c r="AR150" s="13"/>
      <c r="AS150" s="13"/>
      <c r="AT150" s="13"/>
      <c r="AU150" s="13"/>
      <c r="AV150" s="13"/>
      <c r="AW150" s="13"/>
      <c r="AX150" s="13"/>
      <c r="AY150" s="11" t="s">
        <v>2136</v>
      </c>
      <c r="AZ150" s="11" t="s">
        <v>2137</v>
      </c>
      <c r="BA150" s="11" t="s">
        <v>2138</v>
      </c>
      <c r="BB150" s="11" t="s">
        <v>2139</v>
      </c>
      <c r="BC150" s="11" t="s">
        <v>2140</v>
      </c>
      <c r="BD150" s="11" t="s">
        <v>2141</v>
      </c>
      <c r="BE150" s="13"/>
    </row>
    <row r="151" spans="1:57" ht="32" hidden="1" customHeight="1" x14ac:dyDescent="0.15">
      <c r="A151" s="15" t="s">
        <v>2127</v>
      </c>
      <c r="B151" s="11" t="s">
        <v>2142</v>
      </c>
      <c r="C151" s="11" t="s">
        <v>45</v>
      </c>
      <c r="D151" s="12">
        <v>3190</v>
      </c>
      <c r="E151" s="11" t="s">
        <v>2142</v>
      </c>
      <c r="F151" s="11" t="s">
        <v>2115</v>
      </c>
      <c r="G151" s="12">
        <v>2021</v>
      </c>
      <c r="H151" s="11" t="s">
        <v>262</v>
      </c>
      <c r="I151" s="13"/>
      <c r="J151" s="11" t="s">
        <v>263</v>
      </c>
      <c r="K151" s="11" t="s">
        <v>101</v>
      </c>
      <c r="L151" s="11" t="s">
        <v>77</v>
      </c>
      <c r="M151" s="13"/>
      <c r="N151" s="11" t="s">
        <v>2143</v>
      </c>
      <c r="O151" s="11" t="s">
        <v>566</v>
      </c>
      <c r="P151" s="11" t="s">
        <v>2144</v>
      </c>
      <c r="Q151" s="11" t="s">
        <v>677</v>
      </c>
      <c r="R151" s="13"/>
      <c r="S151" s="11" t="s">
        <v>59</v>
      </c>
      <c r="T151" s="13"/>
      <c r="U151" s="11" t="s">
        <v>1422</v>
      </c>
      <c r="V151" s="13"/>
      <c r="W151" s="13"/>
      <c r="X151" s="13"/>
      <c r="Y151" s="13"/>
      <c r="Z151" s="13"/>
      <c r="AA151" s="13"/>
      <c r="AB151" s="11" t="s">
        <v>2145</v>
      </c>
      <c r="AC151" s="13"/>
      <c r="AD151" s="13"/>
      <c r="AE151" s="11" t="s">
        <v>1188</v>
      </c>
      <c r="AF151" s="11" t="s">
        <v>2146</v>
      </c>
      <c r="AG151" s="13"/>
      <c r="AH151" s="13"/>
      <c r="AI151" s="13"/>
      <c r="AJ151" s="13"/>
      <c r="AK151" s="13"/>
      <c r="AL151" s="13"/>
      <c r="AM151" s="13"/>
      <c r="AN151" s="13"/>
      <c r="AO151" s="13"/>
      <c r="AP151" s="13"/>
      <c r="AQ151" s="13"/>
      <c r="AR151" s="13"/>
      <c r="AS151" s="13"/>
      <c r="AT151" s="13"/>
      <c r="AU151" s="13"/>
      <c r="AV151" s="13"/>
      <c r="AW151" s="13"/>
      <c r="AX151" s="13"/>
      <c r="AY151" s="11" t="s">
        <v>2147</v>
      </c>
      <c r="AZ151" s="11" t="s">
        <v>2148</v>
      </c>
      <c r="BA151" s="13"/>
      <c r="BB151" s="11" t="s">
        <v>2149</v>
      </c>
      <c r="BC151" s="13"/>
      <c r="BD151" s="11" t="s">
        <v>2150</v>
      </c>
      <c r="BE151" s="11" t="s">
        <v>2151</v>
      </c>
    </row>
    <row r="152" spans="1:57" ht="75" hidden="1" customHeight="1" x14ac:dyDescent="0.15">
      <c r="A152" s="15" t="s">
        <v>2152</v>
      </c>
      <c r="B152" s="11" t="s">
        <v>2153</v>
      </c>
      <c r="C152" s="11" t="s">
        <v>45</v>
      </c>
      <c r="D152" s="12">
        <v>5162</v>
      </c>
      <c r="E152" s="11" t="s">
        <v>2154</v>
      </c>
      <c r="F152" s="11" t="s">
        <v>2155</v>
      </c>
      <c r="G152" s="12">
        <v>2022</v>
      </c>
      <c r="H152" s="11" t="s">
        <v>149</v>
      </c>
      <c r="I152" s="13"/>
      <c r="J152" s="11" t="s">
        <v>100</v>
      </c>
      <c r="K152" s="11" t="s">
        <v>101</v>
      </c>
      <c r="L152" s="11" t="s">
        <v>52</v>
      </c>
      <c r="M152" s="11" t="s">
        <v>2156</v>
      </c>
      <c r="N152" s="11" t="s">
        <v>2157</v>
      </c>
      <c r="O152" s="11" t="s">
        <v>80</v>
      </c>
      <c r="P152" s="11" t="s">
        <v>2158</v>
      </c>
      <c r="Q152" s="11" t="s">
        <v>170</v>
      </c>
      <c r="R152" s="13"/>
      <c r="S152" s="11" t="s">
        <v>172</v>
      </c>
      <c r="T152" s="13"/>
      <c r="U152" s="11" t="s">
        <v>109</v>
      </c>
      <c r="V152" s="13"/>
      <c r="W152" s="13"/>
      <c r="X152" s="13"/>
      <c r="Y152" s="13"/>
      <c r="Z152" s="13"/>
      <c r="AA152" s="13"/>
      <c r="AB152" s="13"/>
      <c r="AC152" s="13"/>
      <c r="AD152" s="13"/>
      <c r="AE152" s="13"/>
      <c r="AF152" s="13"/>
      <c r="AG152" s="13"/>
      <c r="AH152" s="13"/>
      <c r="AI152" s="13"/>
      <c r="AJ152" s="13"/>
      <c r="AK152" s="13"/>
      <c r="AL152" s="13"/>
      <c r="AM152" s="11" t="s">
        <v>113</v>
      </c>
      <c r="AN152" s="11" t="s">
        <v>2159</v>
      </c>
      <c r="AO152" s="11" t="s">
        <v>2160</v>
      </c>
      <c r="AP152" s="11" t="s">
        <v>2161</v>
      </c>
      <c r="AQ152" s="13"/>
      <c r="AR152" s="13"/>
      <c r="AS152" s="13"/>
      <c r="AT152" s="13"/>
      <c r="AU152" s="13"/>
      <c r="AV152" s="13"/>
      <c r="AW152" s="13"/>
      <c r="AX152" s="13"/>
      <c r="AY152" s="11" t="s">
        <v>2162</v>
      </c>
      <c r="AZ152" s="11" t="s">
        <v>2163</v>
      </c>
      <c r="BA152" s="11" t="s">
        <v>2164</v>
      </c>
      <c r="BB152" s="11" t="s">
        <v>2165</v>
      </c>
      <c r="BC152" s="11" t="s">
        <v>2166</v>
      </c>
      <c r="BD152" s="11" t="s">
        <v>2167</v>
      </c>
      <c r="BE152" s="11" t="s">
        <v>2168</v>
      </c>
    </row>
    <row r="153" spans="1:57" ht="20" hidden="1" customHeight="1" x14ac:dyDescent="0.15">
      <c r="A153" s="15" t="s">
        <v>2169</v>
      </c>
      <c r="B153" s="11" t="s">
        <v>2170</v>
      </c>
      <c r="C153" s="11" t="s">
        <v>45</v>
      </c>
      <c r="D153" s="12">
        <v>5164</v>
      </c>
      <c r="E153" s="11" t="s">
        <v>2170</v>
      </c>
      <c r="F153" s="11" t="s">
        <v>2171</v>
      </c>
      <c r="G153" s="12">
        <v>2022</v>
      </c>
      <c r="H153" s="11" t="s">
        <v>149</v>
      </c>
      <c r="I153" s="13"/>
      <c r="J153" s="11" t="s">
        <v>100</v>
      </c>
      <c r="K153" s="11" t="s">
        <v>101</v>
      </c>
      <c r="L153" s="11" t="s">
        <v>77</v>
      </c>
      <c r="M153" s="13"/>
      <c r="N153" s="19" t="s">
        <v>2172</v>
      </c>
      <c r="O153" s="11" t="s">
        <v>151</v>
      </c>
      <c r="P153" s="13"/>
      <c r="Q153" s="11" t="s">
        <v>215</v>
      </c>
      <c r="R153" s="11" t="s">
        <v>2173</v>
      </c>
      <c r="S153" s="11" t="s">
        <v>1325</v>
      </c>
      <c r="T153" s="13"/>
      <c r="U153" s="11" t="s">
        <v>109</v>
      </c>
      <c r="V153" s="13"/>
      <c r="W153" s="13"/>
      <c r="X153" s="13"/>
      <c r="Y153" s="13"/>
      <c r="Z153" s="13"/>
      <c r="AA153" s="13"/>
      <c r="AB153" s="13"/>
      <c r="AC153" s="13"/>
      <c r="AD153" s="13"/>
      <c r="AE153" s="13"/>
      <c r="AF153" s="13"/>
      <c r="AG153" s="13"/>
      <c r="AH153" s="13"/>
      <c r="AI153" s="13"/>
      <c r="AJ153" s="13"/>
      <c r="AK153" s="13"/>
      <c r="AL153" s="13"/>
      <c r="AM153" s="11" t="s">
        <v>113</v>
      </c>
      <c r="AN153" s="13"/>
      <c r="AO153" s="11" t="s">
        <v>723</v>
      </c>
      <c r="AP153" s="11" t="s">
        <v>2174</v>
      </c>
      <c r="AQ153" s="13"/>
      <c r="AR153" s="13"/>
      <c r="AS153" s="13"/>
      <c r="AT153" s="13"/>
      <c r="AU153" s="13"/>
      <c r="AV153" s="13"/>
      <c r="AW153" s="13"/>
      <c r="AX153" s="13"/>
      <c r="AY153" s="11" t="s">
        <v>2175</v>
      </c>
      <c r="AZ153" s="11" t="s">
        <v>2176</v>
      </c>
      <c r="BA153" s="13"/>
      <c r="BB153" s="13"/>
      <c r="BC153" s="13"/>
      <c r="BD153" s="13"/>
      <c r="BE153" s="11" t="s">
        <v>2177</v>
      </c>
    </row>
    <row r="154" spans="1:57" ht="20" hidden="1" customHeight="1" x14ac:dyDescent="0.15">
      <c r="A154" s="15" t="s">
        <v>2178</v>
      </c>
      <c r="B154" s="11" t="s">
        <v>2179</v>
      </c>
      <c r="C154" s="11" t="s">
        <v>45</v>
      </c>
      <c r="D154" s="12">
        <v>3255</v>
      </c>
      <c r="E154" s="11" t="s">
        <v>2179</v>
      </c>
      <c r="F154" s="11" t="s">
        <v>2180</v>
      </c>
      <c r="G154" s="12">
        <v>2021</v>
      </c>
      <c r="H154" s="11" t="s">
        <v>149</v>
      </c>
      <c r="I154" s="13"/>
      <c r="J154" s="11" t="s">
        <v>100</v>
      </c>
      <c r="K154" s="11" t="s">
        <v>101</v>
      </c>
      <c r="L154" s="11" t="s">
        <v>52</v>
      </c>
      <c r="M154" s="13"/>
      <c r="N154" s="11" t="s">
        <v>2181</v>
      </c>
      <c r="O154" s="11" t="s">
        <v>80</v>
      </c>
      <c r="P154" s="11" t="s">
        <v>2182</v>
      </c>
      <c r="Q154" s="11" t="s">
        <v>215</v>
      </c>
      <c r="R154" s="11" t="s">
        <v>2183</v>
      </c>
      <c r="S154" s="11" t="s">
        <v>59</v>
      </c>
      <c r="T154" s="13"/>
      <c r="U154" s="11" t="s">
        <v>109</v>
      </c>
      <c r="V154" s="13"/>
      <c r="W154" s="13"/>
      <c r="X154" s="13"/>
      <c r="Y154" s="13"/>
      <c r="Z154" s="13"/>
      <c r="AA154" s="13"/>
      <c r="AB154" s="13"/>
      <c r="AC154" s="13"/>
      <c r="AD154" s="13"/>
      <c r="AE154" s="13"/>
      <c r="AF154" s="13"/>
      <c r="AG154" s="13"/>
      <c r="AH154" s="13"/>
      <c r="AI154" s="13"/>
      <c r="AJ154" s="13"/>
      <c r="AK154" s="13"/>
      <c r="AL154" s="13"/>
      <c r="AM154" s="11" t="s">
        <v>2184</v>
      </c>
      <c r="AN154" s="11" t="s">
        <v>2185</v>
      </c>
      <c r="AO154" s="11" t="s">
        <v>476</v>
      </c>
      <c r="AP154" s="11" t="s">
        <v>2186</v>
      </c>
      <c r="AQ154" s="13"/>
      <c r="AR154" s="13"/>
      <c r="AS154" s="13"/>
      <c r="AT154" s="13"/>
      <c r="AU154" s="13"/>
      <c r="AV154" s="13"/>
      <c r="AW154" s="13"/>
      <c r="AX154" s="13"/>
      <c r="AY154" s="11" t="s">
        <v>2185</v>
      </c>
      <c r="AZ154" s="11" t="s">
        <v>2187</v>
      </c>
      <c r="BA154" s="11" t="s">
        <v>2188</v>
      </c>
      <c r="BB154" s="11" t="s">
        <v>2189</v>
      </c>
      <c r="BC154" s="13"/>
      <c r="BD154" s="13"/>
      <c r="BE154" s="13"/>
    </row>
    <row r="155" spans="1:57" ht="63" hidden="1" customHeight="1" x14ac:dyDescent="0.15">
      <c r="A155" s="15" t="s">
        <v>2190</v>
      </c>
      <c r="B155" s="11" t="s">
        <v>2191</v>
      </c>
      <c r="C155" s="11" t="s">
        <v>45</v>
      </c>
      <c r="D155" s="12">
        <v>5174</v>
      </c>
      <c r="E155" s="11" t="s">
        <v>2192</v>
      </c>
      <c r="F155" s="11" t="s">
        <v>2180</v>
      </c>
      <c r="G155" s="12">
        <v>2022</v>
      </c>
      <c r="H155" s="11" t="s">
        <v>149</v>
      </c>
      <c r="I155" s="13"/>
      <c r="J155" s="11" t="s">
        <v>100</v>
      </c>
      <c r="K155" s="11" t="s">
        <v>101</v>
      </c>
      <c r="L155" s="11" t="s">
        <v>52</v>
      </c>
      <c r="M155" s="13"/>
      <c r="N155" s="11" t="s">
        <v>2193</v>
      </c>
      <c r="O155" s="11" t="s">
        <v>705</v>
      </c>
      <c r="P155" s="11" t="s">
        <v>2194</v>
      </c>
      <c r="Q155" s="11" t="s">
        <v>215</v>
      </c>
      <c r="R155" s="13"/>
      <c r="S155" s="11" t="s">
        <v>59</v>
      </c>
      <c r="T155" s="13"/>
      <c r="U155" s="11" t="s">
        <v>109</v>
      </c>
      <c r="V155" s="13"/>
      <c r="W155" s="13"/>
      <c r="X155" s="13"/>
      <c r="Y155" s="13"/>
      <c r="Z155" s="13"/>
      <c r="AA155" s="13"/>
      <c r="AB155" s="13"/>
      <c r="AC155" s="13"/>
      <c r="AD155" s="13"/>
      <c r="AE155" s="13"/>
      <c r="AF155" s="13"/>
      <c r="AG155" s="13"/>
      <c r="AH155" s="13"/>
      <c r="AI155" s="13"/>
      <c r="AJ155" s="13"/>
      <c r="AK155" s="13"/>
      <c r="AL155" s="13"/>
      <c r="AM155" s="11" t="s">
        <v>113</v>
      </c>
      <c r="AN155" s="13"/>
      <c r="AO155" s="11" t="s">
        <v>449</v>
      </c>
      <c r="AP155" s="11" t="s">
        <v>2195</v>
      </c>
      <c r="AQ155" s="13"/>
      <c r="AR155" s="13"/>
      <c r="AS155" s="13"/>
      <c r="AT155" s="13"/>
      <c r="AU155" s="13"/>
      <c r="AV155" s="13"/>
      <c r="AW155" s="13"/>
      <c r="AX155" s="13"/>
      <c r="AY155" s="11" t="s">
        <v>2196</v>
      </c>
      <c r="AZ155" s="11" t="s">
        <v>2195</v>
      </c>
      <c r="BA155" s="13"/>
      <c r="BB155" s="13"/>
      <c r="BC155" s="13"/>
      <c r="BD155" s="13"/>
      <c r="BE155" s="13"/>
    </row>
    <row r="156" spans="1:57" ht="20" hidden="1" customHeight="1" x14ac:dyDescent="0.15">
      <c r="A156" s="15" t="s">
        <v>2197</v>
      </c>
      <c r="B156" s="11" t="s">
        <v>2198</v>
      </c>
      <c r="C156" s="11" t="s">
        <v>45</v>
      </c>
      <c r="D156" s="12">
        <v>3263</v>
      </c>
      <c r="E156" s="11" t="s">
        <v>2199</v>
      </c>
      <c r="F156" s="11" t="s">
        <v>2200</v>
      </c>
      <c r="G156" s="12">
        <v>2021</v>
      </c>
      <c r="H156" s="11" t="s">
        <v>149</v>
      </c>
      <c r="I156" s="13"/>
      <c r="J156" s="11" t="s">
        <v>100</v>
      </c>
      <c r="K156" s="11" t="s">
        <v>101</v>
      </c>
      <c r="L156" s="11" t="s">
        <v>77</v>
      </c>
      <c r="M156" s="13"/>
      <c r="N156" s="11" t="s">
        <v>2201</v>
      </c>
      <c r="O156" s="11" t="s">
        <v>151</v>
      </c>
      <c r="P156" s="11" t="s">
        <v>2202</v>
      </c>
      <c r="Q156" s="11" t="s">
        <v>215</v>
      </c>
      <c r="R156" s="11" t="s">
        <v>2203</v>
      </c>
      <c r="S156" s="11" t="s">
        <v>81</v>
      </c>
      <c r="T156" s="13"/>
      <c r="U156" s="11" t="s">
        <v>679</v>
      </c>
      <c r="V156" s="13"/>
      <c r="W156" s="13"/>
      <c r="X156" s="13"/>
      <c r="Y156" s="13"/>
      <c r="Z156" s="13"/>
      <c r="AA156" s="13"/>
      <c r="AB156" s="13"/>
      <c r="AC156" s="13"/>
      <c r="AD156" s="13"/>
      <c r="AE156" s="11" t="s">
        <v>1188</v>
      </c>
      <c r="AF156" s="11" t="s">
        <v>2204</v>
      </c>
      <c r="AG156" s="13"/>
      <c r="AH156" s="13"/>
      <c r="AI156" s="13"/>
      <c r="AJ156" s="13"/>
      <c r="AK156" s="13"/>
      <c r="AL156" s="13"/>
      <c r="AM156" s="13"/>
      <c r="AN156" s="13"/>
      <c r="AO156" s="13"/>
      <c r="AP156" s="13"/>
      <c r="AQ156" s="13"/>
      <c r="AR156" s="13"/>
      <c r="AS156" s="13"/>
      <c r="AT156" s="13"/>
      <c r="AU156" s="13"/>
      <c r="AV156" s="13"/>
      <c r="AW156" s="13"/>
      <c r="AX156" s="13"/>
      <c r="AY156" s="11" t="s">
        <v>2205</v>
      </c>
      <c r="AZ156" s="14" t="s">
        <v>2206</v>
      </c>
      <c r="BA156" s="13"/>
      <c r="BB156" s="13"/>
      <c r="BC156" s="11" t="s">
        <v>2207</v>
      </c>
      <c r="BD156" s="13"/>
      <c r="BE156" s="13"/>
    </row>
    <row r="157" spans="1:57" ht="20" hidden="1" customHeight="1" x14ac:dyDescent="0.15">
      <c r="A157" s="15" t="s">
        <v>2208</v>
      </c>
      <c r="B157" s="11" t="s">
        <v>2209</v>
      </c>
      <c r="C157" s="11" t="s">
        <v>45</v>
      </c>
      <c r="D157" s="12">
        <v>868</v>
      </c>
      <c r="E157" s="11" t="s">
        <v>2209</v>
      </c>
      <c r="F157" s="11" t="s">
        <v>2210</v>
      </c>
      <c r="G157" s="12">
        <v>2020</v>
      </c>
      <c r="H157" s="11" t="s">
        <v>971</v>
      </c>
      <c r="I157" s="13"/>
      <c r="J157" s="11" t="s">
        <v>263</v>
      </c>
      <c r="K157" s="11" t="s">
        <v>51</v>
      </c>
      <c r="L157" s="11" t="s">
        <v>77</v>
      </c>
      <c r="M157" s="13"/>
      <c r="N157" s="11" t="s">
        <v>2211</v>
      </c>
      <c r="O157" s="11" t="s">
        <v>2212</v>
      </c>
      <c r="P157" s="11" t="s">
        <v>2213</v>
      </c>
      <c r="Q157" s="11" t="s">
        <v>215</v>
      </c>
      <c r="R157" s="13"/>
      <c r="S157" s="11" t="s">
        <v>59</v>
      </c>
      <c r="T157" s="13"/>
      <c r="U157" s="11" t="s">
        <v>233</v>
      </c>
      <c r="V157" s="13"/>
      <c r="W157" s="11" t="s">
        <v>2214</v>
      </c>
      <c r="X157" s="13"/>
      <c r="Y157" s="13"/>
      <c r="Z157" s="13"/>
      <c r="AA157" s="13"/>
      <c r="AB157" s="13"/>
      <c r="AC157" s="13"/>
      <c r="AD157" s="13"/>
      <c r="AE157" s="13"/>
      <c r="AF157" s="13"/>
      <c r="AG157" s="13"/>
      <c r="AH157" s="13"/>
      <c r="AI157" s="13"/>
      <c r="AJ157" s="13"/>
      <c r="AK157" s="13"/>
      <c r="AL157" s="13"/>
      <c r="AM157" s="13"/>
      <c r="AN157" s="13"/>
      <c r="AO157" s="13"/>
      <c r="AP157" s="13"/>
      <c r="AQ157" s="13"/>
      <c r="AR157" s="13"/>
      <c r="AS157" s="13"/>
      <c r="AT157" s="13"/>
      <c r="AU157" s="11" t="s">
        <v>1153</v>
      </c>
      <c r="AV157" s="11" t="s">
        <v>2215</v>
      </c>
      <c r="AW157" s="13"/>
      <c r="AX157" s="13"/>
      <c r="AY157" s="14" t="s">
        <v>2216</v>
      </c>
      <c r="AZ157" s="14" t="s">
        <v>2217</v>
      </c>
      <c r="BA157" s="11" t="s">
        <v>2218</v>
      </c>
      <c r="BB157" s="14" t="s">
        <v>2219</v>
      </c>
      <c r="BC157" s="11" t="s">
        <v>2220</v>
      </c>
      <c r="BD157" s="11" t="s">
        <v>2221</v>
      </c>
      <c r="BE157" s="13"/>
    </row>
    <row r="158" spans="1:57" ht="20" hidden="1" customHeight="1" x14ac:dyDescent="0.15">
      <c r="A158" s="15" t="s">
        <v>2222</v>
      </c>
      <c r="B158" s="11" t="s">
        <v>2223</v>
      </c>
      <c r="C158" s="11" t="s">
        <v>45</v>
      </c>
      <c r="D158" s="12">
        <v>3276</v>
      </c>
      <c r="E158" s="11" t="s">
        <v>2224</v>
      </c>
      <c r="F158" s="11" t="s">
        <v>2210</v>
      </c>
      <c r="G158" s="12">
        <v>2021</v>
      </c>
      <c r="H158" s="11" t="s">
        <v>149</v>
      </c>
      <c r="I158" s="13"/>
      <c r="J158" s="11" t="s">
        <v>100</v>
      </c>
      <c r="K158" s="11" t="s">
        <v>101</v>
      </c>
      <c r="L158" s="11" t="s">
        <v>77</v>
      </c>
      <c r="M158" s="13"/>
      <c r="N158" s="11" t="s">
        <v>2225</v>
      </c>
      <c r="O158" s="11" t="s">
        <v>151</v>
      </c>
      <c r="P158" s="11" t="s">
        <v>2226</v>
      </c>
      <c r="Q158" s="11" t="s">
        <v>57</v>
      </c>
      <c r="R158" s="13"/>
      <c r="S158" s="11" t="s">
        <v>59</v>
      </c>
      <c r="T158" s="13"/>
      <c r="U158" s="11" t="s">
        <v>61</v>
      </c>
      <c r="V158" s="13"/>
      <c r="W158" s="13"/>
      <c r="X158" s="13"/>
      <c r="Y158" s="13"/>
      <c r="Z158" s="13"/>
      <c r="AA158" s="11" t="s">
        <v>234</v>
      </c>
      <c r="AB158" s="11" t="s">
        <v>2227</v>
      </c>
      <c r="AC158" s="13"/>
      <c r="AD158" s="13"/>
      <c r="AE158" s="13"/>
      <c r="AF158" s="13"/>
      <c r="AG158" s="13"/>
      <c r="AH158" s="13"/>
      <c r="AI158" s="13"/>
      <c r="AJ158" s="13"/>
      <c r="AK158" s="13"/>
      <c r="AL158" s="13"/>
      <c r="AM158" s="13"/>
      <c r="AN158" s="13"/>
      <c r="AO158" s="13"/>
      <c r="AP158" s="13"/>
      <c r="AQ158" s="13"/>
      <c r="AR158" s="13"/>
      <c r="AS158" s="13"/>
      <c r="AT158" s="13"/>
      <c r="AU158" s="13"/>
      <c r="AV158" s="13"/>
      <c r="AW158" s="13"/>
      <c r="AX158" s="13"/>
      <c r="AY158" s="11" t="s">
        <v>2227</v>
      </c>
      <c r="AZ158" s="11" t="s">
        <v>2228</v>
      </c>
      <c r="BA158" s="11" t="s">
        <v>2229</v>
      </c>
      <c r="BB158" s="11" t="s">
        <v>2230</v>
      </c>
      <c r="BC158" s="11" t="s">
        <v>2231</v>
      </c>
      <c r="BD158" s="11" t="s">
        <v>2232</v>
      </c>
      <c r="BE158" s="11" t="s">
        <v>2233</v>
      </c>
    </row>
    <row r="159" spans="1:57" ht="20" hidden="1" customHeight="1" x14ac:dyDescent="0.15">
      <c r="A159" s="15" t="s">
        <v>2222</v>
      </c>
      <c r="B159" s="11" t="s">
        <v>2234</v>
      </c>
      <c r="C159" s="11" t="s">
        <v>45</v>
      </c>
      <c r="D159" s="12">
        <v>3279</v>
      </c>
      <c r="E159" s="11" t="s">
        <v>2234</v>
      </c>
      <c r="F159" s="11" t="s">
        <v>2210</v>
      </c>
      <c r="G159" s="12">
        <v>2021</v>
      </c>
      <c r="H159" s="11" t="s">
        <v>971</v>
      </c>
      <c r="I159" s="13"/>
      <c r="J159" s="11" t="s">
        <v>263</v>
      </c>
      <c r="K159" s="11" t="s">
        <v>51</v>
      </c>
      <c r="L159" s="11" t="s">
        <v>77</v>
      </c>
      <c r="M159" s="13"/>
      <c r="N159" s="11" t="s">
        <v>2235</v>
      </c>
      <c r="O159" s="11" t="s">
        <v>2068</v>
      </c>
      <c r="P159" s="14" t="s">
        <v>2236</v>
      </c>
      <c r="Q159" s="11" t="s">
        <v>176</v>
      </c>
      <c r="R159" s="11" t="s">
        <v>2237</v>
      </c>
      <c r="S159" s="11" t="s">
        <v>2238</v>
      </c>
      <c r="T159" s="11" t="s">
        <v>2239</v>
      </c>
      <c r="U159" s="11" t="s">
        <v>2240</v>
      </c>
      <c r="V159" s="13"/>
      <c r="W159" s="13"/>
      <c r="X159" s="13"/>
      <c r="Y159" s="13"/>
      <c r="Z159" s="13"/>
      <c r="AA159" s="11" t="s">
        <v>283</v>
      </c>
      <c r="AB159" s="11" t="s">
        <v>2241</v>
      </c>
      <c r="AC159" s="13"/>
      <c r="AD159" s="13"/>
      <c r="AE159" s="11" t="s">
        <v>176</v>
      </c>
      <c r="AF159" s="11" t="s">
        <v>2242</v>
      </c>
      <c r="AG159" s="13"/>
      <c r="AH159" s="13"/>
      <c r="AI159" s="13"/>
      <c r="AJ159" s="13"/>
      <c r="AK159" s="13"/>
      <c r="AL159" s="13"/>
      <c r="AM159" s="13"/>
      <c r="AN159" s="13"/>
      <c r="AO159" s="13"/>
      <c r="AP159" s="13"/>
      <c r="AQ159" s="13"/>
      <c r="AR159" s="13"/>
      <c r="AS159" s="13"/>
      <c r="AT159" s="13"/>
      <c r="AU159" s="13"/>
      <c r="AV159" s="13"/>
      <c r="AW159" s="11" t="s">
        <v>2243</v>
      </c>
      <c r="AX159" s="11" t="s">
        <v>2244</v>
      </c>
      <c r="AY159" s="11" t="s">
        <v>2245</v>
      </c>
      <c r="AZ159" s="14" t="s">
        <v>2246</v>
      </c>
      <c r="BA159" s="11" t="s">
        <v>2247</v>
      </c>
      <c r="BB159" s="13"/>
      <c r="BC159" s="11" t="s">
        <v>2248</v>
      </c>
      <c r="BD159" s="13"/>
      <c r="BE159" s="13"/>
    </row>
    <row r="160" spans="1:57" ht="20" hidden="1" customHeight="1" x14ac:dyDescent="0.15">
      <c r="A160" s="15" t="s">
        <v>2222</v>
      </c>
      <c r="B160" s="11" t="s">
        <v>2249</v>
      </c>
      <c r="C160" s="11" t="s">
        <v>45</v>
      </c>
      <c r="D160" s="12">
        <v>3281</v>
      </c>
      <c r="E160" s="11" t="s">
        <v>2250</v>
      </c>
      <c r="F160" s="11" t="s">
        <v>2210</v>
      </c>
      <c r="G160" s="12">
        <v>2021</v>
      </c>
      <c r="H160" s="11" t="s">
        <v>971</v>
      </c>
      <c r="I160" s="13"/>
      <c r="J160" s="11" t="s">
        <v>263</v>
      </c>
      <c r="K160" s="11" t="s">
        <v>51</v>
      </c>
      <c r="L160" s="11" t="s">
        <v>77</v>
      </c>
      <c r="M160" s="13"/>
      <c r="N160" s="11" t="s">
        <v>2251</v>
      </c>
      <c r="O160" s="11" t="s">
        <v>499</v>
      </c>
      <c r="P160" s="11" t="s">
        <v>2252</v>
      </c>
      <c r="Q160" s="11" t="s">
        <v>677</v>
      </c>
      <c r="R160" s="11" t="s">
        <v>2253</v>
      </c>
      <c r="S160" s="11" t="s">
        <v>59</v>
      </c>
      <c r="T160" s="13"/>
      <c r="U160" s="11" t="s">
        <v>61</v>
      </c>
      <c r="V160" s="13"/>
      <c r="W160" s="11" t="s">
        <v>135</v>
      </c>
      <c r="X160" s="13"/>
      <c r="Y160" s="13"/>
      <c r="Z160" s="13"/>
      <c r="AA160" s="11" t="s">
        <v>490</v>
      </c>
      <c r="AB160" s="13"/>
      <c r="AC160" s="13"/>
      <c r="AD160" s="13"/>
      <c r="AE160" s="13"/>
      <c r="AF160" s="13"/>
      <c r="AG160" s="11" t="s">
        <v>248</v>
      </c>
      <c r="AH160" s="13"/>
      <c r="AI160" s="11" t="s">
        <v>1774</v>
      </c>
      <c r="AJ160" s="11" t="s">
        <v>2254</v>
      </c>
      <c r="AK160" s="13"/>
      <c r="AL160" s="13"/>
      <c r="AM160" s="13"/>
      <c r="AN160" s="13"/>
      <c r="AO160" s="13"/>
      <c r="AP160" s="13"/>
      <c r="AQ160" s="11" t="s">
        <v>1266</v>
      </c>
      <c r="AR160" s="11" t="s">
        <v>2254</v>
      </c>
      <c r="AS160" s="13"/>
      <c r="AT160" s="13"/>
      <c r="AU160" s="13"/>
      <c r="AV160" s="13"/>
      <c r="AW160" s="13"/>
      <c r="AX160" s="13"/>
      <c r="AY160" s="11" t="s">
        <v>2255</v>
      </c>
      <c r="AZ160" s="11" t="s">
        <v>2256</v>
      </c>
      <c r="BA160" s="14" t="s">
        <v>2257</v>
      </c>
      <c r="BB160" s="11" t="s">
        <v>2258</v>
      </c>
      <c r="BC160" s="11" t="s">
        <v>2259</v>
      </c>
      <c r="BD160" s="11" t="s">
        <v>2260</v>
      </c>
      <c r="BE160" s="13"/>
    </row>
    <row r="161" spans="1:57" ht="44" hidden="1" customHeight="1" x14ac:dyDescent="0.15">
      <c r="A161" s="15" t="s">
        <v>2261</v>
      </c>
      <c r="B161" s="11" t="s">
        <v>2262</v>
      </c>
      <c r="C161" s="11" t="s">
        <v>45</v>
      </c>
      <c r="D161" s="12">
        <v>123</v>
      </c>
      <c r="E161" s="11" t="s">
        <v>2263</v>
      </c>
      <c r="F161" s="11" t="s">
        <v>2264</v>
      </c>
      <c r="G161" s="12">
        <v>2021</v>
      </c>
      <c r="H161" s="11" t="s">
        <v>971</v>
      </c>
      <c r="I161" s="13"/>
      <c r="J161" s="11" t="s">
        <v>263</v>
      </c>
      <c r="K161" s="11" t="s">
        <v>51</v>
      </c>
      <c r="L161" s="11" t="s">
        <v>52</v>
      </c>
      <c r="M161" s="11" t="s">
        <v>2265</v>
      </c>
      <c r="N161" s="11" t="s">
        <v>2266</v>
      </c>
      <c r="O161" s="11" t="s">
        <v>245</v>
      </c>
      <c r="P161" s="11" t="s">
        <v>2267</v>
      </c>
      <c r="Q161" s="11" t="s">
        <v>57</v>
      </c>
      <c r="R161" s="13"/>
      <c r="S161" s="11" t="s">
        <v>59</v>
      </c>
      <c r="T161" s="13"/>
      <c r="U161" s="11" t="s">
        <v>385</v>
      </c>
      <c r="V161" s="13"/>
      <c r="W161" s="13"/>
      <c r="X161" s="13"/>
      <c r="Y161" s="11" t="s">
        <v>84</v>
      </c>
      <c r="Z161" s="11" t="s">
        <v>2268</v>
      </c>
      <c r="AA161" s="13"/>
      <c r="AB161" s="13"/>
      <c r="AC161" s="13"/>
      <c r="AD161" s="13"/>
      <c r="AE161" s="13"/>
      <c r="AF161" s="13"/>
      <c r="AG161" s="13"/>
      <c r="AH161" s="13"/>
      <c r="AI161" s="13"/>
      <c r="AJ161" s="13"/>
      <c r="AK161" s="13"/>
      <c r="AL161" s="13"/>
      <c r="AM161" s="13"/>
      <c r="AN161" s="13"/>
      <c r="AO161" s="13"/>
      <c r="AP161" s="13"/>
      <c r="AQ161" s="13"/>
      <c r="AR161" s="13"/>
      <c r="AS161" s="13"/>
      <c r="AT161" s="13"/>
      <c r="AU161" s="13"/>
      <c r="AV161" s="13"/>
      <c r="AW161" s="13"/>
      <c r="AX161" s="13"/>
      <c r="AY161" s="11" t="s">
        <v>2269</v>
      </c>
      <c r="AZ161" s="11" t="s">
        <v>2270</v>
      </c>
      <c r="BA161" s="11" t="s">
        <v>2271</v>
      </c>
      <c r="BB161" s="11" t="s">
        <v>2272</v>
      </c>
      <c r="BC161" s="13"/>
      <c r="BD161" s="13"/>
      <c r="BE161" s="11" t="s">
        <v>2273</v>
      </c>
    </row>
    <row r="162" spans="1:57" ht="20" hidden="1" customHeight="1" x14ac:dyDescent="0.15">
      <c r="A162" s="15" t="s">
        <v>2274</v>
      </c>
      <c r="B162" s="11" t="s">
        <v>2275</v>
      </c>
      <c r="C162" s="11" t="s">
        <v>45</v>
      </c>
      <c r="D162" s="12">
        <v>5177</v>
      </c>
      <c r="E162" s="11" t="s">
        <v>2276</v>
      </c>
      <c r="F162" s="11" t="s">
        <v>2277</v>
      </c>
      <c r="G162" s="12">
        <v>2022</v>
      </c>
      <c r="H162" s="11" t="s">
        <v>971</v>
      </c>
      <c r="I162" s="13"/>
      <c r="J162" s="11" t="s">
        <v>263</v>
      </c>
      <c r="K162" s="11" t="s">
        <v>51</v>
      </c>
      <c r="L162" s="11" t="s">
        <v>77</v>
      </c>
      <c r="M162" s="13"/>
      <c r="N162" s="11" t="s">
        <v>2278</v>
      </c>
      <c r="O162" s="11" t="s">
        <v>566</v>
      </c>
      <c r="P162" s="11" t="s">
        <v>2279</v>
      </c>
      <c r="Q162" s="11" t="s">
        <v>215</v>
      </c>
      <c r="R162" s="13"/>
      <c r="S162" s="11" t="s">
        <v>59</v>
      </c>
      <c r="T162" s="13"/>
      <c r="U162" s="11" t="s">
        <v>679</v>
      </c>
      <c r="V162" s="13"/>
      <c r="W162" s="13"/>
      <c r="X162" s="13"/>
      <c r="Y162" s="13"/>
      <c r="Z162" s="13"/>
      <c r="AA162" s="13"/>
      <c r="AB162" s="13"/>
      <c r="AC162" s="13"/>
      <c r="AD162" s="13"/>
      <c r="AE162" s="11" t="s">
        <v>1188</v>
      </c>
      <c r="AF162" s="11" t="s">
        <v>1188</v>
      </c>
      <c r="AG162" s="13"/>
      <c r="AH162" s="13"/>
      <c r="AI162" s="13"/>
      <c r="AJ162" s="13"/>
      <c r="AK162" s="13"/>
      <c r="AL162" s="13"/>
      <c r="AM162" s="13"/>
      <c r="AN162" s="13"/>
      <c r="AO162" s="13"/>
      <c r="AP162" s="13"/>
      <c r="AQ162" s="13"/>
      <c r="AR162" s="13"/>
      <c r="AS162" s="13"/>
      <c r="AT162" s="13"/>
      <c r="AU162" s="13"/>
      <c r="AV162" s="13"/>
      <c r="AW162" s="13"/>
      <c r="AX162" s="13"/>
      <c r="AY162" s="11" t="s">
        <v>2280</v>
      </c>
      <c r="AZ162" s="11" t="s">
        <v>2281</v>
      </c>
      <c r="BA162" s="11" t="s">
        <v>2282</v>
      </c>
      <c r="BB162" s="11" t="s">
        <v>2283</v>
      </c>
      <c r="BC162" s="13"/>
      <c r="BD162" s="11" t="s">
        <v>2284</v>
      </c>
      <c r="BE162" s="13"/>
    </row>
    <row r="163" spans="1:57" ht="36" hidden="1" customHeight="1" x14ac:dyDescent="0.15">
      <c r="A163" s="15" t="s">
        <v>2285</v>
      </c>
      <c r="B163" s="11" t="s">
        <v>2286</v>
      </c>
      <c r="C163" s="11" t="s">
        <v>45</v>
      </c>
      <c r="D163" s="12">
        <v>869</v>
      </c>
      <c r="E163" s="11" t="s">
        <v>2286</v>
      </c>
      <c r="F163" s="11" t="s">
        <v>2287</v>
      </c>
      <c r="G163" s="12">
        <v>2020</v>
      </c>
      <c r="H163" s="11" t="s">
        <v>149</v>
      </c>
      <c r="I163" s="13"/>
      <c r="J163" s="11" t="s">
        <v>100</v>
      </c>
      <c r="K163" s="11" t="s">
        <v>101</v>
      </c>
      <c r="L163" s="11" t="s">
        <v>52</v>
      </c>
      <c r="M163" s="11" t="s">
        <v>2288</v>
      </c>
      <c r="N163" s="11" t="s">
        <v>2289</v>
      </c>
      <c r="O163" s="11" t="s">
        <v>245</v>
      </c>
      <c r="P163" s="13"/>
      <c r="Q163" s="11" t="s">
        <v>176</v>
      </c>
      <c r="R163" s="11" t="s">
        <v>2290</v>
      </c>
      <c r="S163" s="11" t="s">
        <v>1680</v>
      </c>
      <c r="T163" s="11" t="s">
        <v>2291</v>
      </c>
      <c r="U163" s="11" t="s">
        <v>385</v>
      </c>
      <c r="V163" s="13"/>
      <c r="W163" s="13"/>
      <c r="X163" s="13"/>
      <c r="Y163" s="11" t="s">
        <v>386</v>
      </c>
      <c r="Z163" s="13"/>
      <c r="AA163" s="13"/>
      <c r="AB163" s="13"/>
      <c r="AC163" s="13"/>
      <c r="AD163" s="13"/>
      <c r="AE163" s="13"/>
      <c r="AF163" s="13"/>
      <c r="AG163" s="13"/>
      <c r="AH163" s="13"/>
      <c r="AI163" s="13"/>
      <c r="AJ163" s="13"/>
      <c r="AK163" s="13"/>
      <c r="AL163" s="13"/>
      <c r="AM163" s="13"/>
      <c r="AN163" s="13"/>
      <c r="AO163" s="13"/>
      <c r="AP163" s="13"/>
      <c r="AQ163" s="13"/>
      <c r="AR163" s="13"/>
      <c r="AS163" s="13"/>
      <c r="AT163" s="13"/>
      <c r="AU163" s="13"/>
      <c r="AV163" s="13"/>
      <c r="AW163" s="13"/>
      <c r="AX163" s="13"/>
      <c r="AY163" s="11" t="s">
        <v>2292</v>
      </c>
      <c r="AZ163" s="11" t="s">
        <v>2293</v>
      </c>
      <c r="BA163" s="14" t="s">
        <v>2294</v>
      </c>
      <c r="BB163" s="11" t="s">
        <v>2295</v>
      </c>
      <c r="BC163" s="13"/>
      <c r="BD163" s="13"/>
      <c r="BE163" s="13"/>
    </row>
    <row r="164" spans="1:57" ht="20" customHeight="1" x14ac:dyDescent="0.15">
      <c r="A164" s="15" t="s">
        <v>2296</v>
      </c>
      <c r="B164" s="11" t="s">
        <v>2297</v>
      </c>
      <c r="C164" s="11" t="s">
        <v>45</v>
      </c>
      <c r="D164" s="12">
        <v>883</v>
      </c>
      <c r="E164" s="11" t="s">
        <v>2297</v>
      </c>
      <c r="F164" s="11" t="s">
        <v>2298</v>
      </c>
      <c r="G164" s="12">
        <v>2020</v>
      </c>
      <c r="H164" s="11" t="s">
        <v>149</v>
      </c>
      <c r="I164" s="13"/>
      <c r="J164" s="11" t="s">
        <v>100</v>
      </c>
      <c r="K164" s="11" t="s">
        <v>101</v>
      </c>
      <c r="L164" s="11" t="s">
        <v>52</v>
      </c>
      <c r="M164" s="11" t="s">
        <v>2299</v>
      </c>
      <c r="N164" s="11" t="s">
        <v>2300</v>
      </c>
      <c r="O164" s="11" t="s">
        <v>80</v>
      </c>
      <c r="P164" s="11" t="s">
        <v>2301</v>
      </c>
      <c r="Q164" s="11" t="s">
        <v>2302</v>
      </c>
      <c r="R164" s="11" t="s">
        <v>2303</v>
      </c>
      <c r="S164" s="11" t="s">
        <v>172</v>
      </c>
      <c r="T164" s="13"/>
      <c r="U164" s="11" t="s">
        <v>217</v>
      </c>
      <c r="V164" s="11" t="s">
        <v>2304</v>
      </c>
      <c r="W164" s="13"/>
      <c r="X164" s="13"/>
      <c r="Y164" s="13"/>
      <c r="Z164" s="13"/>
      <c r="AA164" s="13"/>
      <c r="AB164" s="13"/>
      <c r="AC164" s="13"/>
      <c r="AD164" s="13"/>
      <c r="AE164" s="13"/>
      <c r="AF164" s="13"/>
      <c r="AG164" s="13"/>
      <c r="AH164" s="13"/>
      <c r="AI164" s="13"/>
      <c r="AJ164" s="13"/>
      <c r="AK164" s="13"/>
      <c r="AL164" s="13"/>
      <c r="AM164" s="13"/>
      <c r="AN164" s="13"/>
      <c r="AO164" s="13"/>
      <c r="AP164" s="13"/>
      <c r="AQ164" s="13"/>
      <c r="AR164" s="13"/>
      <c r="AS164" s="11" t="s">
        <v>199</v>
      </c>
      <c r="AT164" s="11" t="s">
        <v>2305</v>
      </c>
      <c r="AU164" s="13"/>
      <c r="AV164" s="13"/>
      <c r="AW164" s="13"/>
      <c r="AX164" s="13"/>
      <c r="AY164" s="11" t="s">
        <v>2306</v>
      </c>
      <c r="AZ164" s="11" t="s">
        <v>2307</v>
      </c>
      <c r="BA164" s="14" t="s">
        <v>2308</v>
      </c>
      <c r="BB164" s="11" t="s">
        <v>2309</v>
      </c>
      <c r="BC164" s="13"/>
      <c r="BD164" s="13"/>
      <c r="BE164" s="13"/>
    </row>
    <row r="165" spans="1:57" ht="20" hidden="1" customHeight="1" x14ac:dyDescent="0.15">
      <c r="A165" s="15" t="s">
        <v>2310</v>
      </c>
      <c r="B165" s="11" t="s">
        <v>2311</v>
      </c>
      <c r="C165" s="11" t="s">
        <v>45</v>
      </c>
      <c r="D165" s="12">
        <v>3335</v>
      </c>
      <c r="E165" s="11" t="s">
        <v>2311</v>
      </c>
      <c r="F165" s="11" t="s">
        <v>2312</v>
      </c>
      <c r="G165" s="12">
        <v>2021</v>
      </c>
      <c r="H165" s="11" t="s">
        <v>149</v>
      </c>
      <c r="I165" s="13"/>
      <c r="J165" s="11" t="s">
        <v>100</v>
      </c>
      <c r="K165" s="11" t="s">
        <v>101</v>
      </c>
      <c r="L165" s="11" t="s">
        <v>77</v>
      </c>
      <c r="M165" s="13"/>
      <c r="N165" s="11" t="s">
        <v>2313</v>
      </c>
      <c r="O165" s="11" t="s">
        <v>245</v>
      </c>
      <c r="P165" s="13"/>
      <c r="Q165" s="11" t="s">
        <v>215</v>
      </c>
      <c r="R165" s="11" t="s">
        <v>2314</v>
      </c>
      <c r="S165" s="11" t="s">
        <v>81</v>
      </c>
      <c r="T165" s="13"/>
      <c r="U165" s="11" t="s">
        <v>109</v>
      </c>
      <c r="V165" s="13"/>
      <c r="W165" s="13"/>
      <c r="X165" s="13"/>
      <c r="Y165" s="13"/>
      <c r="Z165" s="13"/>
      <c r="AA165" s="13"/>
      <c r="AB165" s="13"/>
      <c r="AC165" s="13"/>
      <c r="AD165" s="13"/>
      <c r="AE165" s="13"/>
      <c r="AF165" s="13"/>
      <c r="AG165" s="13"/>
      <c r="AH165" s="13"/>
      <c r="AI165" s="13"/>
      <c r="AJ165" s="13"/>
      <c r="AK165" s="13"/>
      <c r="AL165" s="13"/>
      <c r="AM165" s="11" t="s">
        <v>113</v>
      </c>
      <c r="AN165" s="13"/>
      <c r="AO165" s="11" t="s">
        <v>723</v>
      </c>
      <c r="AP165" s="13"/>
      <c r="AQ165" s="13"/>
      <c r="AR165" s="13"/>
      <c r="AS165" s="13"/>
      <c r="AT165" s="13"/>
      <c r="AU165" s="13"/>
      <c r="AV165" s="13"/>
      <c r="AW165" s="13"/>
      <c r="AX165" s="13"/>
      <c r="AY165" s="20" t="s">
        <v>2315</v>
      </c>
      <c r="AZ165" s="11" t="s">
        <v>2316</v>
      </c>
      <c r="BA165" s="11" t="s">
        <v>2317</v>
      </c>
      <c r="BB165" s="11" t="s">
        <v>2318</v>
      </c>
      <c r="BC165" s="13"/>
      <c r="BD165" s="11" t="s">
        <v>2319</v>
      </c>
      <c r="BE165" s="11" t="s">
        <v>2320</v>
      </c>
    </row>
    <row r="166" spans="1:57" ht="20" hidden="1" customHeight="1" x14ac:dyDescent="0.15">
      <c r="A166" s="15" t="s">
        <v>2321</v>
      </c>
      <c r="B166" s="11" t="s">
        <v>2322</v>
      </c>
      <c r="C166" s="11" t="s">
        <v>45</v>
      </c>
      <c r="D166" s="12">
        <v>5195</v>
      </c>
      <c r="E166" s="11" t="s">
        <v>2322</v>
      </c>
      <c r="F166" s="11" t="s">
        <v>2323</v>
      </c>
      <c r="G166" s="12">
        <v>2022</v>
      </c>
      <c r="H166" s="11" t="s">
        <v>2324</v>
      </c>
      <c r="I166" s="11" t="s">
        <v>2325</v>
      </c>
      <c r="J166" s="11" t="s">
        <v>191</v>
      </c>
      <c r="K166" s="11" t="s">
        <v>938</v>
      </c>
      <c r="L166" s="11" t="s">
        <v>77</v>
      </c>
      <c r="M166" s="11" t="s">
        <v>2326</v>
      </c>
      <c r="N166" s="14" t="s">
        <v>2327</v>
      </c>
      <c r="O166" s="11" t="s">
        <v>131</v>
      </c>
      <c r="P166" s="11" t="s">
        <v>2328</v>
      </c>
      <c r="Q166" s="11" t="s">
        <v>215</v>
      </c>
      <c r="R166" s="11" t="s">
        <v>2329</v>
      </c>
      <c r="S166" s="11" t="s">
        <v>431</v>
      </c>
      <c r="T166" s="13"/>
      <c r="U166" s="11" t="s">
        <v>109</v>
      </c>
      <c r="V166" s="13"/>
      <c r="W166" s="13"/>
      <c r="X166" s="13"/>
      <c r="Y166" s="13"/>
      <c r="Z166" s="13"/>
      <c r="AA166" s="13"/>
      <c r="AB166" s="13"/>
      <c r="AC166" s="13"/>
      <c r="AD166" s="13"/>
      <c r="AE166" s="13"/>
      <c r="AF166" s="13"/>
      <c r="AG166" s="13"/>
      <c r="AH166" s="13"/>
      <c r="AI166" s="13"/>
      <c r="AJ166" s="13"/>
      <c r="AK166" s="13"/>
      <c r="AL166" s="13"/>
      <c r="AM166" s="11" t="s">
        <v>113</v>
      </c>
      <c r="AN166" s="13"/>
      <c r="AO166" s="11" t="s">
        <v>2330</v>
      </c>
      <c r="AP166" s="11" t="s">
        <v>2331</v>
      </c>
      <c r="AQ166" s="13"/>
      <c r="AR166" s="13"/>
      <c r="AS166" s="13"/>
      <c r="AT166" s="13"/>
      <c r="AU166" s="13"/>
      <c r="AV166" s="13"/>
      <c r="AW166" s="13"/>
      <c r="AX166" s="13"/>
      <c r="AY166" s="20" t="s">
        <v>2332</v>
      </c>
      <c r="AZ166" s="14" t="s">
        <v>2333</v>
      </c>
      <c r="BA166" s="11" t="s">
        <v>2334</v>
      </c>
      <c r="BB166" s="11" t="s">
        <v>2335</v>
      </c>
      <c r="BC166" s="13"/>
      <c r="BD166" s="11" t="s">
        <v>2336</v>
      </c>
      <c r="BE166" s="11" t="s">
        <v>2337</v>
      </c>
    </row>
    <row r="167" spans="1:57" ht="32" hidden="1" customHeight="1" x14ac:dyDescent="0.15">
      <c r="A167" s="15" t="s">
        <v>2338</v>
      </c>
      <c r="B167" s="11" t="s">
        <v>2339</v>
      </c>
      <c r="C167" s="11" t="s">
        <v>45</v>
      </c>
      <c r="D167" s="12">
        <v>3397</v>
      </c>
      <c r="E167" s="11" t="s">
        <v>2340</v>
      </c>
      <c r="F167" s="11" t="s">
        <v>2341</v>
      </c>
      <c r="G167" s="12">
        <v>2021</v>
      </c>
      <c r="H167" s="11" t="s">
        <v>383</v>
      </c>
      <c r="I167" s="13"/>
      <c r="J167" s="11" t="s">
        <v>50</v>
      </c>
      <c r="K167" s="11" t="s">
        <v>51</v>
      </c>
      <c r="L167" s="11" t="s">
        <v>77</v>
      </c>
      <c r="M167" s="13"/>
      <c r="N167" s="11" t="s">
        <v>2342</v>
      </c>
      <c r="O167" s="11" t="s">
        <v>499</v>
      </c>
      <c r="P167" s="13"/>
      <c r="Q167" s="11" t="s">
        <v>231</v>
      </c>
      <c r="R167" s="11" t="s">
        <v>2343</v>
      </c>
      <c r="S167" s="11" t="s">
        <v>172</v>
      </c>
      <c r="T167" s="11" t="s">
        <v>2344</v>
      </c>
      <c r="U167" s="11" t="s">
        <v>32</v>
      </c>
      <c r="V167" s="13"/>
      <c r="W167" s="11" t="s">
        <v>135</v>
      </c>
      <c r="X167" s="13"/>
      <c r="Y167" s="13"/>
      <c r="Z167" s="13"/>
      <c r="AA167" s="11"/>
      <c r="AB167" s="13"/>
      <c r="AC167" s="13"/>
      <c r="AD167" s="13"/>
      <c r="AE167" s="13"/>
      <c r="AF167" s="13"/>
      <c r="AG167" s="11"/>
      <c r="AH167" s="13"/>
      <c r="AI167" s="13"/>
      <c r="AJ167" s="13"/>
      <c r="AK167" s="13"/>
      <c r="AL167" s="13"/>
      <c r="AM167" s="13"/>
      <c r="AN167" s="13"/>
      <c r="AO167" s="13"/>
      <c r="AP167" s="13"/>
      <c r="AQ167" s="11" t="s">
        <v>1266</v>
      </c>
      <c r="AR167" s="13"/>
      <c r="AS167" s="13"/>
      <c r="AT167" s="13"/>
      <c r="AU167" s="13"/>
      <c r="AV167" s="13"/>
      <c r="AW167" s="13"/>
      <c r="AX167" s="13"/>
      <c r="AY167" s="11" t="s">
        <v>2345</v>
      </c>
      <c r="AZ167" s="11" t="s">
        <v>2346</v>
      </c>
      <c r="BA167" s="11" t="s">
        <v>2347</v>
      </c>
      <c r="BB167" s="13"/>
      <c r="BC167" s="11" t="s">
        <v>2348</v>
      </c>
      <c r="BD167" s="13"/>
      <c r="BE167" s="11" t="s">
        <v>2349</v>
      </c>
    </row>
    <row r="168" spans="1:57" ht="20" customHeight="1" x14ac:dyDescent="0.15">
      <c r="A168" s="15" t="s">
        <v>2350</v>
      </c>
      <c r="B168" s="11" t="s">
        <v>2351</v>
      </c>
      <c r="C168" s="11" t="s">
        <v>45</v>
      </c>
      <c r="D168" s="12">
        <v>3429</v>
      </c>
      <c r="E168" s="11" t="s">
        <v>2351</v>
      </c>
      <c r="F168" s="11" t="s">
        <v>2352</v>
      </c>
      <c r="G168" s="12">
        <v>2021</v>
      </c>
      <c r="H168" s="11" t="s">
        <v>564</v>
      </c>
      <c r="I168" s="13"/>
      <c r="J168" s="11" t="s">
        <v>75</v>
      </c>
      <c r="K168" s="11" t="s">
        <v>51</v>
      </c>
      <c r="L168" s="11" t="s">
        <v>77</v>
      </c>
      <c r="M168" s="11" t="s">
        <v>2353</v>
      </c>
      <c r="N168" s="11" t="s">
        <v>2354</v>
      </c>
      <c r="O168" s="11" t="s">
        <v>151</v>
      </c>
      <c r="P168" s="13"/>
      <c r="Q168" s="11" t="s">
        <v>215</v>
      </c>
      <c r="R168" s="11" t="s">
        <v>2355</v>
      </c>
      <c r="S168" s="11" t="s">
        <v>59</v>
      </c>
      <c r="T168" s="13"/>
      <c r="U168" s="11" t="s">
        <v>217</v>
      </c>
      <c r="V168" s="13"/>
      <c r="W168" s="13"/>
      <c r="X168" s="13"/>
      <c r="Y168" s="13"/>
      <c r="Z168" s="13"/>
      <c r="AA168" s="13"/>
      <c r="AB168" s="13"/>
      <c r="AC168" s="13"/>
      <c r="AD168" s="13"/>
      <c r="AE168" s="13"/>
      <c r="AF168" s="13"/>
      <c r="AG168" s="13"/>
      <c r="AH168" s="13"/>
      <c r="AI168" s="11" t="s">
        <v>794</v>
      </c>
      <c r="AJ168" s="13"/>
      <c r="AK168" s="13"/>
      <c r="AL168" s="13"/>
      <c r="AM168" s="13"/>
      <c r="AN168" s="13"/>
      <c r="AO168" s="13"/>
      <c r="AP168" s="13"/>
      <c r="AQ168" s="13"/>
      <c r="AR168" s="13"/>
      <c r="AS168" s="13"/>
      <c r="AT168" s="13"/>
      <c r="AU168" s="13"/>
      <c r="AV168" s="13"/>
      <c r="AW168" s="13"/>
      <c r="AX168" s="13"/>
      <c r="AY168" s="11" t="s">
        <v>2356</v>
      </c>
      <c r="AZ168" s="11" t="s">
        <v>2357</v>
      </c>
      <c r="BA168" s="14" t="s">
        <v>2358</v>
      </c>
      <c r="BB168" s="14" t="s">
        <v>2359</v>
      </c>
      <c r="BC168" s="13"/>
      <c r="BD168" s="13"/>
      <c r="BE168" s="13"/>
    </row>
    <row r="169" spans="1:57" ht="20" hidden="1" customHeight="1" x14ac:dyDescent="0.15">
      <c r="A169" s="15" t="s">
        <v>2360</v>
      </c>
      <c r="B169" s="11" t="s">
        <v>2361</v>
      </c>
      <c r="C169" s="11" t="s">
        <v>45</v>
      </c>
      <c r="D169" s="12">
        <v>5206</v>
      </c>
      <c r="E169" s="11" t="s">
        <v>2361</v>
      </c>
      <c r="F169" s="11" t="s">
        <v>2362</v>
      </c>
      <c r="G169" s="12">
        <v>2022</v>
      </c>
      <c r="H169" s="11" t="s">
        <v>383</v>
      </c>
      <c r="I169" s="13"/>
      <c r="J169" s="11" t="s">
        <v>50</v>
      </c>
      <c r="K169" s="11" t="s">
        <v>51</v>
      </c>
      <c r="L169" s="11" t="s">
        <v>77</v>
      </c>
      <c r="M169" s="13"/>
      <c r="N169" s="11" t="s">
        <v>2363</v>
      </c>
      <c r="O169" s="11" t="s">
        <v>151</v>
      </c>
      <c r="P169" s="11" t="s">
        <v>2364</v>
      </c>
      <c r="Q169" s="11" t="s">
        <v>231</v>
      </c>
      <c r="R169" s="11" t="s">
        <v>2365</v>
      </c>
      <c r="S169" s="11" t="s">
        <v>647</v>
      </c>
      <c r="T169" s="13" t="s">
        <v>2366</v>
      </c>
      <c r="U169" s="11" t="s">
        <v>385</v>
      </c>
      <c r="V169" s="13"/>
      <c r="W169" s="13"/>
      <c r="X169" s="13"/>
      <c r="Y169" s="11" t="s">
        <v>386</v>
      </c>
      <c r="Z169" s="13"/>
      <c r="AA169" s="13"/>
      <c r="AB169" s="13"/>
      <c r="AC169" s="13"/>
      <c r="AD169" s="13"/>
      <c r="AE169" s="13"/>
      <c r="AF169" s="13"/>
      <c r="AG169" s="13"/>
      <c r="AH169" s="13"/>
      <c r="AI169" s="13"/>
      <c r="AJ169" s="13"/>
      <c r="AK169" s="13"/>
      <c r="AL169" s="13"/>
      <c r="AM169" s="13"/>
      <c r="AN169" s="13"/>
      <c r="AO169" s="13"/>
      <c r="AP169" s="13"/>
      <c r="AQ169" s="13"/>
      <c r="AR169" s="13"/>
      <c r="AS169" s="13"/>
      <c r="AT169" s="13"/>
      <c r="AU169" s="13"/>
      <c r="AV169" s="13"/>
      <c r="AW169" s="13"/>
      <c r="AX169" s="13"/>
      <c r="AY169" s="11" t="s">
        <v>2367</v>
      </c>
      <c r="AZ169" s="14" t="s">
        <v>2368</v>
      </c>
      <c r="BA169" s="11" t="s">
        <v>2369</v>
      </c>
      <c r="BB169" s="11" t="s">
        <v>2370</v>
      </c>
      <c r="BC169" s="13"/>
      <c r="BD169" s="13"/>
      <c r="BE169" s="13"/>
    </row>
    <row r="170" spans="1:57" ht="20" hidden="1" customHeight="1" x14ac:dyDescent="0.15">
      <c r="A170" s="15" t="s">
        <v>2371</v>
      </c>
      <c r="B170" s="11" t="s">
        <v>2372</v>
      </c>
      <c r="C170" s="11" t="s">
        <v>45</v>
      </c>
      <c r="D170" s="12">
        <v>3442</v>
      </c>
      <c r="E170" s="11" t="s">
        <v>2373</v>
      </c>
      <c r="F170" s="11" t="s">
        <v>2374</v>
      </c>
      <c r="G170" s="12">
        <v>2021</v>
      </c>
      <c r="H170" s="11" t="s">
        <v>149</v>
      </c>
      <c r="I170" s="13"/>
      <c r="J170" s="11" t="s">
        <v>100</v>
      </c>
      <c r="K170" s="11" t="s">
        <v>101</v>
      </c>
      <c r="L170" s="11" t="s">
        <v>52</v>
      </c>
      <c r="M170" s="11" t="s">
        <v>2375</v>
      </c>
      <c r="N170" s="11" t="s">
        <v>2376</v>
      </c>
      <c r="O170" s="11" t="s">
        <v>151</v>
      </c>
      <c r="P170" s="11" t="s">
        <v>2377</v>
      </c>
      <c r="Q170" s="11" t="s">
        <v>677</v>
      </c>
      <c r="R170" s="13"/>
      <c r="S170" s="11" t="s">
        <v>59</v>
      </c>
      <c r="T170" s="13"/>
      <c r="U170" s="11" t="s">
        <v>385</v>
      </c>
      <c r="V170" s="13"/>
      <c r="W170" s="13"/>
      <c r="X170" s="13"/>
      <c r="Y170" s="11" t="s">
        <v>386</v>
      </c>
      <c r="Z170" s="13"/>
      <c r="AA170" s="13"/>
      <c r="AB170" s="13"/>
      <c r="AC170" s="13"/>
      <c r="AD170" s="13"/>
      <c r="AE170" s="13"/>
      <c r="AF170" s="13"/>
      <c r="AG170" s="13"/>
      <c r="AH170" s="13"/>
      <c r="AI170" s="13"/>
      <c r="AJ170" s="13"/>
      <c r="AK170" s="13"/>
      <c r="AL170" s="13"/>
      <c r="AM170" s="13"/>
      <c r="AN170" s="13"/>
      <c r="AO170" s="13"/>
      <c r="AP170" s="13"/>
      <c r="AQ170" s="13"/>
      <c r="AR170" s="13"/>
      <c r="AS170" s="13"/>
      <c r="AT170" s="13"/>
      <c r="AU170" s="13"/>
      <c r="AV170" s="13"/>
      <c r="AW170" s="13"/>
      <c r="AX170" s="13"/>
      <c r="AY170" s="14" t="s">
        <v>2378</v>
      </c>
      <c r="AZ170" s="14" t="s">
        <v>2379</v>
      </c>
      <c r="BA170" s="11" t="s">
        <v>2380</v>
      </c>
      <c r="BB170" s="11" t="s">
        <v>2381</v>
      </c>
      <c r="BC170" s="11" t="s">
        <v>2382</v>
      </c>
      <c r="BD170" s="11" t="s">
        <v>2383</v>
      </c>
      <c r="BE170" s="11" t="s">
        <v>2384</v>
      </c>
    </row>
    <row r="171" spans="1:57" ht="32" hidden="1" customHeight="1" x14ac:dyDescent="0.15">
      <c r="A171" s="15" t="s">
        <v>2385</v>
      </c>
      <c r="B171" s="11" t="s">
        <v>2386</v>
      </c>
      <c r="C171" s="11" t="s">
        <v>45</v>
      </c>
      <c r="D171" s="12">
        <v>5210</v>
      </c>
      <c r="E171" s="11" t="s">
        <v>2387</v>
      </c>
      <c r="F171" s="11" t="s">
        <v>2388</v>
      </c>
      <c r="G171" s="12">
        <v>2022</v>
      </c>
      <c r="H171" s="11" t="s">
        <v>564</v>
      </c>
      <c r="I171" s="13"/>
      <c r="J171" s="11" t="s">
        <v>75</v>
      </c>
      <c r="K171" s="11" t="s">
        <v>51</v>
      </c>
      <c r="L171" s="11" t="s">
        <v>77</v>
      </c>
      <c r="M171" s="13"/>
      <c r="N171" s="11" t="s">
        <v>2389</v>
      </c>
      <c r="O171" s="11" t="s">
        <v>1643</v>
      </c>
      <c r="P171" s="11" t="s">
        <v>2390</v>
      </c>
      <c r="Q171" s="11" t="s">
        <v>677</v>
      </c>
      <c r="R171" s="13"/>
      <c r="S171" s="11" t="s">
        <v>59</v>
      </c>
      <c r="T171" s="13"/>
      <c r="U171" s="11" t="s">
        <v>109</v>
      </c>
      <c r="V171" s="13"/>
      <c r="W171" s="13"/>
      <c r="X171" s="13"/>
      <c r="Y171" s="13"/>
      <c r="Z171" s="13"/>
      <c r="AA171" s="11" t="s">
        <v>62</v>
      </c>
      <c r="AB171" s="11" t="s">
        <v>2391</v>
      </c>
      <c r="AC171" s="13"/>
      <c r="AD171" s="13"/>
      <c r="AE171" s="13"/>
      <c r="AF171" s="13"/>
      <c r="AG171" s="13"/>
      <c r="AH171" s="13"/>
      <c r="AI171" s="13"/>
      <c r="AJ171" s="13"/>
      <c r="AK171" s="13"/>
      <c r="AL171" s="13"/>
      <c r="AM171" s="11" t="s">
        <v>113</v>
      </c>
      <c r="AN171" s="13"/>
      <c r="AO171" s="13" t="s">
        <v>304</v>
      </c>
      <c r="AP171" s="13"/>
      <c r="AQ171" s="13"/>
      <c r="AR171" s="13"/>
      <c r="AS171" s="13"/>
      <c r="AT171" s="13"/>
      <c r="AU171" s="13"/>
      <c r="AV171" s="13"/>
      <c r="AW171" s="13"/>
      <c r="AX171" s="13"/>
      <c r="AY171" s="11" t="s">
        <v>2392</v>
      </c>
      <c r="AZ171" s="11" t="s">
        <v>2393</v>
      </c>
      <c r="BA171" s="13"/>
      <c r="BB171" s="11" t="s">
        <v>2394</v>
      </c>
      <c r="BC171" s="11" t="s">
        <v>2395</v>
      </c>
      <c r="BD171" s="13"/>
      <c r="BE171" s="11" t="s">
        <v>2396</v>
      </c>
    </row>
    <row r="172" spans="1:57" ht="20" hidden="1" customHeight="1" x14ac:dyDescent="0.15">
      <c r="A172" s="15" t="s">
        <v>2397</v>
      </c>
      <c r="B172" s="11" t="s">
        <v>2398</v>
      </c>
      <c r="C172" s="11" t="s">
        <v>45</v>
      </c>
      <c r="D172" s="12">
        <v>136</v>
      </c>
      <c r="E172" s="11" t="s">
        <v>2398</v>
      </c>
      <c r="F172" s="11" t="s">
        <v>2399</v>
      </c>
      <c r="G172" s="12">
        <v>2021</v>
      </c>
      <c r="H172" s="11" t="s">
        <v>149</v>
      </c>
      <c r="I172" s="13"/>
      <c r="J172" s="11" t="s">
        <v>100</v>
      </c>
      <c r="K172" s="11" t="s">
        <v>101</v>
      </c>
      <c r="L172" s="11" t="s">
        <v>52</v>
      </c>
      <c r="M172" s="11" t="s">
        <v>2400</v>
      </c>
      <c r="N172" s="11" t="s">
        <v>2401</v>
      </c>
      <c r="O172" s="11" t="s">
        <v>1114</v>
      </c>
      <c r="P172" s="11" t="s">
        <v>2402</v>
      </c>
      <c r="Q172" s="11" t="s">
        <v>57</v>
      </c>
      <c r="R172" s="11" t="s">
        <v>2403</v>
      </c>
      <c r="S172" s="11" t="s">
        <v>59</v>
      </c>
      <c r="T172" s="13"/>
      <c r="U172" s="11" t="s">
        <v>34</v>
      </c>
      <c r="V172" s="13"/>
      <c r="W172" s="13"/>
      <c r="X172" s="13"/>
      <c r="Y172" s="13"/>
      <c r="Z172" s="13"/>
      <c r="AA172" s="13"/>
      <c r="AB172" s="13"/>
      <c r="AC172" s="13"/>
      <c r="AD172" s="13"/>
      <c r="AE172" s="13"/>
      <c r="AF172" s="13"/>
      <c r="AG172" s="13"/>
      <c r="AH172" s="13"/>
      <c r="AI172" s="13"/>
      <c r="AJ172" s="13"/>
      <c r="AK172" s="13"/>
      <c r="AL172" s="13"/>
      <c r="AM172" s="13"/>
      <c r="AN172" s="13"/>
      <c r="AO172" s="13"/>
      <c r="AP172" s="13"/>
      <c r="AQ172" s="13"/>
      <c r="AR172" s="13"/>
      <c r="AS172" s="13"/>
      <c r="AT172" s="13"/>
      <c r="AU172" s="11" t="s">
        <v>138</v>
      </c>
      <c r="AV172" s="11" t="s">
        <v>2404</v>
      </c>
      <c r="AW172" s="13"/>
      <c r="AX172" s="13"/>
      <c r="AY172" s="20" t="s">
        <v>2405</v>
      </c>
      <c r="AZ172" s="11" t="s">
        <v>2406</v>
      </c>
      <c r="BA172" s="11" t="s">
        <v>2407</v>
      </c>
      <c r="BB172" s="11" t="s">
        <v>2408</v>
      </c>
      <c r="BC172" s="11" t="s">
        <v>2409</v>
      </c>
      <c r="BD172" s="13"/>
      <c r="BE172" s="11" t="s">
        <v>2410</v>
      </c>
    </row>
    <row r="173" spans="1:57" ht="32" hidden="1" customHeight="1" x14ac:dyDescent="0.15">
      <c r="A173" s="15" t="s">
        <v>2411</v>
      </c>
      <c r="B173" s="11" t="s">
        <v>2412</v>
      </c>
      <c r="C173" s="11" t="s">
        <v>45</v>
      </c>
      <c r="D173" s="12">
        <v>3462</v>
      </c>
      <c r="E173" s="11" t="s">
        <v>2412</v>
      </c>
      <c r="F173" s="11" t="s">
        <v>2413</v>
      </c>
      <c r="G173" s="12">
        <v>2021</v>
      </c>
      <c r="H173" s="11" t="s">
        <v>149</v>
      </c>
      <c r="I173" s="13"/>
      <c r="J173" s="11" t="s">
        <v>100</v>
      </c>
      <c r="K173" s="11" t="s">
        <v>101</v>
      </c>
      <c r="L173" s="11" t="s">
        <v>52</v>
      </c>
      <c r="M173" s="11" t="s">
        <v>2414</v>
      </c>
      <c r="N173" s="11" t="s">
        <v>2415</v>
      </c>
      <c r="O173" s="19" t="s">
        <v>131</v>
      </c>
      <c r="P173" s="19" t="s">
        <v>2416</v>
      </c>
      <c r="Q173" s="11" t="s">
        <v>57</v>
      </c>
      <c r="R173" s="11" t="s">
        <v>2417</v>
      </c>
      <c r="S173" s="11" t="s">
        <v>59</v>
      </c>
      <c r="T173" s="13"/>
      <c r="U173" s="11" t="s">
        <v>679</v>
      </c>
      <c r="V173" s="13"/>
      <c r="W173" s="13"/>
      <c r="X173" s="13"/>
      <c r="Y173" s="13"/>
      <c r="Z173" s="13"/>
      <c r="AA173" s="13"/>
      <c r="AB173" s="13"/>
      <c r="AC173" s="13"/>
      <c r="AD173" s="13"/>
      <c r="AE173" s="11" t="s">
        <v>1188</v>
      </c>
      <c r="AF173" s="11" t="s">
        <v>1188</v>
      </c>
      <c r="AG173" s="13"/>
      <c r="AH173" s="13"/>
      <c r="AI173" s="13"/>
      <c r="AJ173" s="13"/>
      <c r="AK173" s="13"/>
      <c r="AL173" s="13"/>
      <c r="AM173" s="13"/>
      <c r="AN173" s="13"/>
      <c r="AO173" s="13"/>
      <c r="AP173" s="13"/>
      <c r="AQ173" s="13"/>
      <c r="AR173" s="13"/>
      <c r="AS173" s="13"/>
      <c r="AT173" s="13"/>
      <c r="AU173" s="13"/>
      <c r="AV173" s="13"/>
      <c r="AW173" s="13"/>
      <c r="AX173" s="13"/>
      <c r="AY173" s="11" t="s">
        <v>2418</v>
      </c>
      <c r="AZ173" s="11" t="s">
        <v>2419</v>
      </c>
      <c r="BA173" s="11" t="s">
        <v>2420</v>
      </c>
      <c r="BB173" s="11" t="s">
        <v>2421</v>
      </c>
      <c r="BC173" s="13"/>
      <c r="BD173" s="13"/>
      <c r="BE173" s="13"/>
    </row>
    <row r="174" spans="1:57" ht="20" hidden="1" customHeight="1" x14ac:dyDescent="0.15">
      <c r="A174" s="15" t="s">
        <v>2422</v>
      </c>
      <c r="B174" s="11" t="s">
        <v>2423</v>
      </c>
      <c r="C174" s="11" t="s">
        <v>45</v>
      </c>
      <c r="D174" s="12">
        <v>141</v>
      </c>
      <c r="E174" s="11" t="s">
        <v>2424</v>
      </c>
      <c r="F174" s="11" t="s">
        <v>2425</v>
      </c>
      <c r="G174" s="12">
        <v>2022</v>
      </c>
      <c r="H174" s="11" t="s">
        <v>149</v>
      </c>
      <c r="I174" s="13"/>
      <c r="J174" s="11" t="s">
        <v>100</v>
      </c>
      <c r="K174" s="11" t="s">
        <v>101</v>
      </c>
      <c r="L174" s="11" t="s">
        <v>77</v>
      </c>
      <c r="M174" s="11" t="s">
        <v>2426</v>
      </c>
      <c r="N174" s="11" t="s">
        <v>2427</v>
      </c>
      <c r="O174" s="11" t="s">
        <v>151</v>
      </c>
      <c r="P174" s="11" t="s">
        <v>2428</v>
      </c>
      <c r="Q174" s="11" t="s">
        <v>215</v>
      </c>
      <c r="R174" s="13"/>
      <c r="S174" s="11" t="s">
        <v>1325</v>
      </c>
      <c r="T174" s="11" t="s">
        <v>2429</v>
      </c>
      <c r="U174" s="11" t="s">
        <v>32</v>
      </c>
      <c r="V174" s="13"/>
      <c r="W174" s="13"/>
      <c r="X174" s="13"/>
      <c r="Y174" s="13"/>
      <c r="Z174" s="13"/>
      <c r="AA174" s="13"/>
      <c r="AB174" s="13"/>
      <c r="AC174" s="13"/>
      <c r="AD174" s="13"/>
      <c r="AE174" s="13"/>
      <c r="AF174" s="13"/>
      <c r="AG174" s="13"/>
      <c r="AH174" s="13"/>
      <c r="AI174" s="13"/>
      <c r="AJ174" s="13"/>
      <c r="AK174" s="13"/>
      <c r="AL174" s="13"/>
      <c r="AM174" s="13"/>
      <c r="AN174" s="13"/>
      <c r="AO174" s="13"/>
      <c r="AP174" s="13"/>
      <c r="AQ174" s="11" t="s">
        <v>593</v>
      </c>
      <c r="AR174" s="11" t="s">
        <v>2430</v>
      </c>
      <c r="AS174" s="13"/>
      <c r="AT174" s="13"/>
      <c r="AU174" s="13"/>
      <c r="AV174" s="13"/>
      <c r="AW174" s="13"/>
      <c r="AX174" s="13"/>
      <c r="AY174" s="11" t="s">
        <v>2431</v>
      </c>
      <c r="AZ174" s="11" t="s">
        <v>2432</v>
      </c>
      <c r="BA174" s="11" t="s">
        <v>2433</v>
      </c>
      <c r="BB174" s="11" t="s">
        <v>2434</v>
      </c>
      <c r="BC174" s="13"/>
      <c r="BD174" s="13"/>
      <c r="BE174" s="11" t="s">
        <v>2435</v>
      </c>
    </row>
    <row r="175" spans="1:57" ht="20" hidden="1" customHeight="1" x14ac:dyDescent="0.15">
      <c r="A175" s="10" t="s">
        <v>2436</v>
      </c>
      <c r="B175" s="11" t="s">
        <v>2437</v>
      </c>
      <c r="C175" s="11" t="s">
        <v>45</v>
      </c>
      <c r="D175" s="11" t="s">
        <v>2438</v>
      </c>
      <c r="E175" s="11" t="s">
        <v>2439</v>
      </c>
      <c r="F175" s="11" t="s">
        <v>2440</v>
      </c>
      <c r="G175" s="12">
        <v>2021</v>
      </c>
      <c r="H175" s="11" t="s">
        <v>2104</v>
      </c>
      <c r="I175" s="13"/>
      <c r="J175" s="11" t="s">
        <v>75</v>
      </c>
      <c r="K175" s="11" t="s">
        <v>76</v>
      </c>
      <c r="L175" s="11" t="s">
        <v>77</v>
      </c>
      <c r="M175" s="11" t="s">
        <v>2441</v>
      </c>
      <c r="N175" s="14" t="s">
        <v>2442</v>
      </c>
      <c r="O175" s="11" t="s">
        <v>1263</v>
      </c>
      <c r="P175" s="11" t="s">
        <v>2443</v>
      </c>
      <c r="Q175" s="11" t="s">
        <v>57</v>
      </c>
      <c r="R175" s="11" t="s">
        <v>2444</v>
      </c>
      <c r="S175" s="11" t="s">
        <v>59</v>
      </c>
      <c r="T175" s="11" t="s">
        <v>2444</v>
      </c>
      <c r="U175" s="11" t="s">
        <v>233</v>
      </c>
      <c r="V175" s="11" t="s">
        <v>2445</v>
      </c>
      <c r="W175" s="11" t="s">
        <v>135</v>
      </c>
      <c r="X175" s="11" t="s">
        <v>2446</v>
      </c>
      <c r="Y175" s="11" t="s">
        <v>386</v>
      </c>
      <c r="Z175" s="11" t="s">
        <v>2447</v>
      </c>
      <c r="AA175" s="11" t="s">
        <v>283</v>
      </c>
      <c r="AB175" s="13"/>
      <c r="AC175" s="11" t="s">
        <v>2448</v>
      </c>
      <c r="AD175" s="13" t="s">
        <v>2449</v>
      </c>
      <c r="AE175" s="11" t="s">
        <v>2450</v>
      </c>
      <c r="AF175" s="13" t="s">
        <v>2451</v>
      </c>
      <c r="AG175" s="11" t="s">
        <v>248</v>
      </c>
      <c r="AH175" s="13"/>
      <c r="AI175" s="11" t="s">
        <v>794</v>
      </c>
      <c r="AJ175" s="13"/>
      <c r="AK175" s="13"/>
      <c r="AL175" s="13"/>
      <c r="AM175" s="13"/>
      <c r="AN175" s="13"/>
      <c r="AO175" s="13"/>
      <c r="AP175" s="13"/>
      <c r="AQ175" s="11" t="s">
        <v>1266</v>
      </c>
      <c r="AR175" s="13"/>
      <c r="AS175" s="13"/>
      <c r="AT175" s="13"/>
      <c r="AU175" s="11" t="s">
        <v>138</v>
      </c>
      <c r="AV175" s="11" t="s">
        <v>2452</v>
      </c>
      <c r="AW175" s="13"/>
      <c r="AX175" s="11" t="s">
        <v>2453</v>
      </c>
      <c r="AY175" s="11" t="s">
        <v>2454</v>
      </c>
      <c r="AZ175" s="11" t="s">
        <v>2455</v>
      </c>
      <c r="BA175" s="11" t="s">
        <v>2456</v>
      </c>
      <c r="BB175" s="11" t="s">
        <v>2457</v>
      </c>
      <c r="BC175" s="11" t="s">
        <v>2458</v>
      </c>
      <c r="BD175" s="11" t="s">
        <v>2459</v>
      </c>
      <c r="BE175" s="11" t="s">
        <v>2460</v>
      </c>
    </row>
    <row r="176" spans="1:57" ht="20" customHeight="1" x14ac:dyDescent="0.15">
      <c r="A176" s="15" t="s">
        <v>2461</v>
      </c>
      <c r="B176" s="11" t="s">
        <v>2462</v>
      </c>
      <c r="C176" s="11" t="s">
        <v>45</v>
      </c>
      <c r="D176" s="12">
        <v>3517</v>
      </c>
      <c r="E176" s="11" t="s">
        <v>2462</v>
      </c>
      <c r="F176" s="11" t="s">
        <v>2463</v>
      </c>
      <c r="G176" s="12">
        <v>2021</v>
      </c>
      <c r="H176" s="11" t="s">
        <v>149</v>
      </c>
      <c r="I176" s="13"/>
      <c r="J176" s="11" t="s">
        <v>100</v>
      </c>
      <c r="K176" s="11" t="s">
        <v>101</v>
      </c>
      <c r="L176" s="11" t="s">
        <v>52</v>
      </c>
      <c r="M176" s="11" t="s">
        <v>2464</v>
      </c>
      <c r="N176" s="11" t="s">
        <v>2465</v>
      </c>
      <c r="O176" s="11" t="s">
        <v>1103</v>
      </c>
      <c r="P176" s="11" t="s">
        <v>2466</v>
      </c>
      <c r="Q176" s="11" t="s">
        <v>170</v>
      </c>
      <c r="R176" s="13"/>
      <c r="S176" s="11" t="s">
        <v>172</v>
      </c>
      <c r="T176" s="13"/>
      <c r="U176" s="11" t="s">
        <v>217</v>
      </c>
      <c r="V176" s="13"/>
      <c r="W176" s="13"/>
      <c r="X176" s="13"/>
      <c r="Y176" s="13"/>
      <c r="Z176" s="13"/>
      <c r="AA176" s="13"/>
      <c r="AB176" s="13"/>
      <c r="AC176" s="13"/>
      <c r="AD176" s="13"/>
      <c r="AE176" s="11" t="s">
        <v>176</v>
      </c>
      <c r="AF176" s="11" t="s">
        <v>2467</v>
      </c>
      <c r="AG176" s="13"/>
      <c r="AH176" s="13"/>
      <c r="AI176" s="13"/>
      <c r="AJ176" s="13"/>
      <c r="AK176" s="13"/>
      <c r="AL176" s="13"/>
      <c r="AM176" s="13"/>
      <c r="AN176" s="13"/>
      <c r="AO176" s="13"/>
      <c r="AP176" s="13"/>
      <c r="AQ176" s="13"/>
      <c r="AR176" s="13"/>
      <c r="AS176" s="11" t="s">
        <v>178</v>
      </c>
      <c r="AT176" s="11" t="s">
        <v>2467</v>
      </c>
      <c r="AU176" s="13"/>
      <c r="AV176" s="13"/>
      <c r="AW176" s="13"/>
      <c r="AX176" s="13"/>
      <c r="AY176" s="11" t="s">
        <v>2468</v>
      </c>
      <c r="AZ176" s="11" t="s">
        <v>2469</v>
      </c>
      <c r="BA176" s="11" t="s">
        <v>2470</v>
      </c>
      <c r="BB176" s="11" t="s">
        <v>2471</v>
      </c>
      <c r="BC176" s="13"/>
      <c r="BD176" s="11" t="s">
        <v>2472</v>
      </c>
      <c r="BE176" s="11" t="s">
        <v>2473</v>
      </c>
    </row>
    <row r="177" spans="1:57" ht="20" hidden="1" customHeight="1" x14ac:dyDescent="0.15">
      <c r="A177" s="15" t="s">
        <v>2474</v>
      </c>
      <c r="B177" s="11" t="s">
        <v>2475</v>
      </c>
      <c r="C177" s="11" t="s">
        <v>45</v>
      </c>
      <c r="D177" s="12">
        <v>5225</v>
      </c>
      <c r="E177" s="11" t="s">
        <v>2475</v>
      </c>
      <c r="F177" s="11" t="s">
        <v>2463</v>
      </c>
      <c r="G177" s="12">
        <v>2022</v>
      </c>
      <c r="H177" s="11" t="s">
        <v>383</v>
      </c>
      <c r="I177" s="13"/>
      <c r="J177" s="11" t="s">
        <v>50</v>
      </c>
      <c r="K177" s="11" t="s">
        <v>51</v>
      </c>
      <c r="L177" s="11" t="s">
        <v>77</v>
      </c>
      <c r="M177" s="13"/>
      <c r="N177" s="14" t="s">
        <v>2476</v>
      </c>
      <c r="O177" s="11" t="s">
        <v>131</v>
      </c>
      <c r="P177" s="11" t="s">
        <v>2477</v>
      </c>
      <c r="Q177" s="11" t="s">
        <v>57</v>
      </c>
      <c r="R177" s="13"/>
      <c r="S177" s="11" t="s">
        <v>59</v>
      </c>
      <c r="T177" s="13"/>
      <c r="U177" s="11" t="s">
        <v>34</v>
      </c>
      <c r="V177" s="13"/>
      <c r="W177" s="13"/>
      <c r="X177" s="13"/>
      <c r="Y177" s="13"/>
      <c r="Z177" s="13"/>
      <c r="AA177" s="13"/>
      <c r="AB177" s="13"/>
      <c r="AC177" s="13"/>
      <c r="AD177" s="13"/>
      <c r="AE177" s="13"/>
      <c r="AF177" s="13"/>
      <c r="AG177" s="13"/>
      <c r="AH177" s="13"/>
      <c r="AI177" s="13"/>
      <c r="AJ177" s="13"/>
      <c r="AK177" s="13"/>
      <c r="AL177" s="13"/>
      <c r="AM177" s="11" t="s">
        <v>113</v>
      </c>
      <c r="AN177" s="11" t="s">
        <v>2478</v>
      </c>
      <c r="AO177" s="11" t="s">
        <v>476</v>
      </c>
      <c r="AP177" s="13"/>
      <c r="AQ177" s="13"/>
      <c r="AR177" s="13"/>
      <c r="AS177" s="13"/>
      <c r="AT177" s="13"/>
      <c r="AU177" s="11" t="s">
        <v>138</v>
      </c>
      <c r="AV177" s="11" t="s">
        <v>2479</v>
      </c>
      <c r="AW177" s="13"/>
      <c r="AX177" s="13"/>
      <c r="AY177" s="11" t="s">
        <v>2480</v>
      </c>
      <c r="AZ177" s="14" t="s">
        <v>2481</v>
      </c>
      <c r="BA177" s="11" t="s">
        <v>2482</v>
      </c>
      <c r="BB177" s="11" t="s">
        <v>2483</v>
      </c>
      <c r="BC177" s="13"/>
      <c r="BD177" s="11" t="s">
        <v>2484</v>
      </c>
      <c r="BE177" s="11" t="s">
        <v>2485</v>
      </c>
    </row>
    <row r="178" spans="1:57" ht="20" hidden="1" customHeight="1" x14ac:dyDescent="0.15">
      <c r="A178" s="15" t="s">
        <v>2486</v>
      </c>
      <c r="B178" s="11" t="s">
        <v>2487</v>
      </c>
      <c r="C178" s="11" t="s">
        <v>45</v>
      </c>
      <c r="D178" s="12">
        <v>3526</v>
      </c>
      <c r="E178" s="11" t="s">
        <v>2487</v>
      </c>
      <c r="F178" s="11" t="s">
        <v>2488</v>
      </c>
      <c r="G178" s="12">
        <v>2021</v>
      </c>
      <c r="H178" s="11" t="s">
        <v>2489</v>
      </c>
      <c r="I178" s="13"/>
      <c r="J178" s="11" t="s">
        <v>263</v>
      </c>
      <c r="K178" s="11" t="s">
        <v>101</v>
      </c>
      <c r="L178" s="11" t="s">
        <v>77</v>
      </c>
      <c r="M178" s="13"/>
      <c r="N178" s="11" t="s">
        <v>2490</v>
      </c>
      <c r="O178" s="11" t="s">
        <v>151</v>
      </c>
      <c r="P178" s="11" t="s">
        <v>2491</v>
      </c>
      <c r="Q178" s="11" t="s">
        <v>215</v>
      </c>
      <c r="R178" s="13"/>
      <c r="S178" s="11" t="s">
        <v>59</v>
      </c>
      <c r="T178" s="14" t="s">
        <v>2492</v>
      </c>
      <c r="U178" s="11" t="s">
        <v>109</v>
      </c>
      <c r="V178" s="13"/>
      <c r="W178" s="13"/>
      <c r="X178" s="13"/>
      <c r="Y178" s="13"/>
      <c r="Z178" s="13"/>
      <c r="AA178" s="13"/>
      <c r="AB178" s="13"/>
      <c r="AC178" s="13"/>
      <c r="AD178" s="13"/>
      <c r="AE178" s="13"/>
      <c r="AF178" s="13"/>
      <c r="AG178" s="13"/>
      <c r="AH178" s="13"/>
      <c r="AI178" s="13"/>
      <c r="AJ178" s="13"/>
      <c r="AK178" s="13"/>
      <c r="AL178" s="13"/>
      <c r="AM178" s="11" t="s">
        <v>113</v>
      </c>
      <c r="AN178" s="13"/>
      <c r="AO178" s="11" t="s">
        <v>176</v>
      </c>
      <c r="AP178" s="11" t="s">
        <v>2493</v>
      </c>
      <c r="AQ178" s="13"/>
      <c r="AR178" s="13"/>
      <c r="AS178" s="13"/>
      <c r="AT178" s="13"/>
      <c r="AU178" s="13"/>
      <c r="AV178" s="13"/>
      <c r="AW178" s="13"/>
      <c r="AX178" s="13"/>
      <c r="AY178" s="11" t="s">
        <v>2494</v>
      </c>
      <c r="AZ178" s="11" t="s">
        <v>2495</v>
      </c>
      <c r="BA178" s="11" t="s">
        <v>2496</v>
      </c>
      <c r="BB178" s="13"/>
      <c r="BC178" s="13"/>
      <c r="BD178" s="13"/>
      <c r="BE178" s="13"/>
    </row>
    <row r="179" spans="1:57" ht="20" hidden="1" customHeight="1" x14ac:dyDescent="0.15">
      <c r="A179" s="15" t="s">
        <v>2497</v>
      </c>
      <c r="B179" s="11" t="s">
        <v>2498</v>
      </c>
      <c r="C179" s="11" t="s">
        <v>45</v>
      </c>
      <c r="D179" s="12">
        <v>3535</v>
      </c>
      <c r="E179" s="14" t="s">
        <v>2499</v>
      </c>
      <c r="F179" s="11" t="s">
        <v>2500</v>
      </c>
      <c r="G179" s="12">
        <v>2021</v>
      </c>
      <c r="H179" s="11" t="s">
        <v>98</v>
      </c>
      <c r="I179" s="11" t="s">
        <v>2501</v>
      </c>
      <c r="J179" s="11" t="s">
        <v>100</v>
      </c>
      <c r="K179" s="11" t="s">
        <v>101</v>
      </c>
      <c r="L179" s="11" t="s">
        <v>77</v>
      </c>
      <c r="M179" s="11" t="s">
        <v>2502</v>
      </c>
      <c r="N179" s="14" t="s">
        <v>2503</v>
      </c>
      <c r="O179" s="11" t="s">
        <v>151</v>
      </c>
      <c r="P179" s="11" t="s">
        <v>2504</v>
      </c>
      <c r="Q179" s="11" t="s">
        <v>170</v>
      </c>
      <c r="R179" s="11" t="s">
        <v>2505</v>
      </c>
      <c r="S179" s="11" t="s">
        <v>172</v>
      </c>
      <c r="T179" s="13"/>
      <c r="U179" s="11" t="s">
        <v>109</v>
      </c>
      <c r="V179" s="13"/>
      <c r="W179" s="13"/>
      <c r="X179" s="13"/>
      <c r="Y179" s="13"/>
      <c r="Z179" s="13"/>
      <c r="AA179" s="13"/>
      <c r="AB179" s="13"/>
      <c r="AC179" s="13"/>
      <c r="AD179" s="13"/>
      <c r="AE179" s="13"/>
      <c r="AF179" s="13"/>
      <c r="AG179" s="13"/>
      <c r="AH179" s="13"/>
      <c r="AI179" s="13"/>
      <c r="AJ179" s="13"/>
      <c r="AK179" s="13"/>
      <c r="AL179" s="13"/>
      <c r="AM179" s="11" t="s">
        <v>113</v>
      </c>
      <c r="AN179" s="13"/>
      <c r="AO179" s="11" t="s">
        <v>154</v>
      </c>
      <c r="AP179" s="11" t="s">
        <v>2506</v>
      </c>
      <c r="AQ179" s="13"/>
      <c r="AR179" s="13"/>
      <c r="AS179" s="13"/>
      <c r="AT179" s="13"/>
      <c r="AU179" s="13"/>
      <c r="AV179" s="13"/>
      <c r="AW179" s="13"/>
      <c r="AX179" s="13"/>
      <c r="AY179" s="11" t="s">
        <v>2507</v>
      </c>
      <c r="AZ179" s="11" t="s">
        <v>2508</v>
      </c>
      <c r="BA179" s="11" t="s">
        <v>2509</v>
      </c>
      <c r="BB179" s="11" t="s">
        <v>2510</v>
      </c>
      <c r="BC179" s="11" t="s">
        <v>2511</v>
      </c>
      <c r="BD179" s="13"/>
      <c r="BE179" s="13"/>
    </row>
    <row r="180" spans="1:57" ht="20" hidden="1" customHeight="1" x14ac:dyDescent="0.15">
      <c r="A180" s="15" t="s">
        <v>2512</v>
      </c>
      <c r="B180" s="11" t="s">
        <v>2513</v>
      </c>
      <c r="C180" s="11" t="s">
        <v>45</v>
      </c>
      <c r="D180" s="12">
        <v>3549</v>
      </c>
      <c r="E180" s="11" t="s">
        <v>2514</v>
      </c>
      <c r="F180" s="11" t="s">
        <v>2515</v>
      </c>
      <c r="G180" s="12">
        <v>2021</v>
      </c>
      <c r="H180" s="11" t="s">
        <v>149</v>
      </c>
      <c r="I180" s="13"/>
      <c r="J180" s="11" t="s">
        <v>100</v>
      </c>
      <c r="K180" s="11" t="s">
        <v>101</v>
      </c>
      <c r="L180" s="11" t="s">
        <v>52</v>
      </c>
      <c r="M180" s="13"/>
      <c r="N180" s="11" t="s">
        <v>2516</v>
      </c>
      <c r="O180" s="11" t="s">
        <v>499</v>
      </c>
      <c r="P180" s="11" t="s">
        <v>2517</v>
      </c>
      <c r="Q180" s="11" t="s">
        <v>57</v>
      </c>
      <c r="R180" s="13"/>
      <c r="S180" s="11" t="s">
        <v>59</v>
      </c>
      <c r="T180" s="13"/>
      <c r="U180" s="11" t="s">
        <v>61</v>
      </c>
      <c r="V180" s="11" t="s">
        <v>2518</v>
      </c>
      <c r="W180" s="13"/>
      <c r="X180" s="13"/>
      <c r="Y180" s="13"/>
      <c r="Z180" s="13"/>
      <c r="AA180" s="11" t="s">
        <v>234</v>
      </c>
      <c r="AB180" s="11" t="s">
        <v>2519</v>
      </c>
      <c r="AC180" s="13"/>
      <c r="AD180" s="13"/>
      <c r="AE180" s="13"/>
      <c r="AF180" s="13"/>
      <c r="AG180" s="13"/>
      <c r="AH180" s="13"/>
      <c r="AI180" s="13"/>
      <c r="AJ180" s="13"/>
      <c r="AK180" s="13"/>
      <c r="AL180" s="13"/>
      <c r="AM180" s="13"/>
      <c r="AN180" s="13"/>
      <c r="AO180" s="13"/>
      <c r="AP180" s="13"/>
      <c r="AQ180" s="13"/>
      <c r="AR180" s="13"/>
      <c r="AS180" s="13"/>
      <c r="AT180" s="13"/>
      <c r="AU180" s="13"/>
      <c r="AV180" s="13"/>
      <c r="AW180" s="13"/>
      <c r="AX180" s="13"/>
      <c r="AY180" s="11" t="s">
        <v>2520</v>
      </c>
      <c r="AZ180" s="11" t="s">
        <v>2521</v>
      </c>
      <c r="BA180" s="11" t="s">
        <v>2522</v>
      </c>
      <c r="BB180" s="13"/>
      <c r="BC180" s="11" t="s">
        <v>2523</v>
      </c>
      <c r="BD180" s="11" t="s">
        <v>2524</v>
      </c>
      <c r="BE180" s="11" t="s">
        <v>2525</v>
      </c>
    </row>
    <row r="181" spans="1:57" ht="20" hidden="1" customHeight="1" x14ac:dyDescent="0.15">
      <c r="A181" s="15" t="s">
        <v>2526</v>
      </c>
      <c r="B181" s="11" t="s">
        <v>2527</v>
      </c>
      <c r="C181" s="11" t="s">
        <v>45</v>
      </c>
      <c r="D181" s="12">
        <v>5235</v>
      </c>
      <c r="E181" s="11" t="s">
        <v>2527</v>
      </c>
      <c r="F181" s="11" t="s">
        <v>2528</v>
      </c>
      <c r="G181" s="12">
        <v>2022</v>
      </c>
      <c r="H181" s="11" t="s">
        <v>564</v>
      </c>
      <c r="I181" s="13"/>
      <c r="J181" s="11" t="s">
        <v>75</v>
      </c>
      <c r="K181" s="11" t="s">
        <v>51</v>
      </c>
      <c r="L181" s="11" t="s">
        <v>52</v>
      </c>
      <c r="M181" s="11" t="s">
        <v>2529</v>
      </c>
      <c r="N181" s="11" t="s">
        <v>2530</v>
      </c>
      <c r="O181" s="11" t="s">
        <v>80</v>
      </c>
      <c r="P181" s="11" t="s">
        <v>2531</v>
      </c>
      <c r="Q181" s="11" t="s">
        <v>246</v>
      </c>
      <c r="R181" s="11" t="s">
        <v>2532</v>
      </c>
      <c r="S181" s="11" t="s">
        <v>172</v>
      </c>
      <c r="T181" s="13"/>
      <c r="U181" s="11" t="s">
        <v>173</v>
      </c>
      <c r="V181" s="13"/>
      <c r="W181" s="13"/>
      <c r="X181" s="13"/>
      <c r="Y181" s="13"/>
      <c r="Z181" s="13"/>
      <c r="AA181" s="13"/>
      <c r="AB181" s="13"/>
      <c r="AC181" s="13"/>
      <c r="AD181" s="13"/>
      <c r="AE181" s="13"/>
      <c r="AF181" s="13"/>
      <c r="AG181" s="13"/>
      <c r="AH181" s="13"/>
      <c r="AI181" s="13"/>
      <c r="AJ181" s="13"/>
      <c r="AK181" s="13"/>
      <c r="AL181" s="13"/>
      <c r="AM181" s="13"/>
      <c r="AN181" s="13"/>
      <c r="AO181" s="13"/>
      <c r="AP181" s="13"/>
      <c r="AQ181" s="13"/>
      <c r="AR181" s="13"/>
      <c r="AS181" s="11" t="s">
        <v>178</v>
      </c>
      <c r="AT181" s="11" t="s">
        <v>2533</v>
      </c>
      <c r="AU181" s="13"/>
      <c r="AV181" s="13"/>
      <c r="AW181" s="13"/>
      <c r="AX181" s="13"/>
      <c r="AY181" s="11" t="s">
        <v>2534</v>
      </c>
      <c r="AZ181" s="11" t="s">
        <v>2535</v>
      </c>
      <c r="BA181" s="11" t="s">
        <v>2536</v>
      </c>
      <c r="BB181" s="14" t="s">
        <v>2537</v>
      </c>
      <c r="BC181" s="11" t="s">
        <v>2538</v>
      </c>
      <c r="BD181" s="11" t="s">
        <v>2539</v>
      </c>
      <c r="BE181" s="11" t="s">
        <v>2540</v>
      </c>
    </row>
    <row r="182" spans="1:57" ht="54" hidden="1" customHeight="1" x14ac:dyDescent="0.15">
      <c r="A182" s="15" t="s">
        <v>2541</v>
      </c>
      <c r="B182" s="11" t="s">
        <v>2542</v>
      </c>
      <c r="C182" s="11" t="s">
        <v>45</v>
      </c>
      <c r="D182" s="12">
        <v>145</v>
      </c>
      <c r="E182" s="11" t="s">
        <v>2542</v>
      </c>
      <c r="F182" s="11" t="s">
        <v>2543</v>
      </c>
      <c r="G182" s="12">
        <v>2021</v>
      </c>
      <c r="H182" s="11" t="s">
        <v>149</v>
      </c>
      <c r="I182" s="13"/>
      <c r="J182" s="11" t="s">
        <v>100</v>
      </c>
      <c r="K182" s="11" t="s">
        <v>101</v>
      </c>
      <c r="L182" s="11" t="s">
        <v>52</v>
      </c>
      <c r="M182" s="13"/>
      <c r="N182" s="11" t="s">
        <v>2544</v>
      </c>
      <c r="O182" s="11" t="s">
        <v>151</v>
      </c>
      <c r="P182" s="11" t="s">
        <v>2545</v>
      </c>
      <c r="Q182" s="11" t="s">
        <v>176</v>
      </c>
      <c r="R182" s="11" t="s">
        <v>2546</v>
      </c>
      <c r="S182" s="11" t="s">
        <v>59</v>
      </c>
      <c r="T182" s="13"/>
      <c r="U182" s="11" t="s">
        <v>61</v>
      </c>
      <c r="V182" s="13"/>
      <c r="W182" s="13"/>
      <c r="X182" s="13"/>
      <c r="Y182" s="13"/>
      <c r="Z182" s="13"/>
      <c r="AA182" s="11" t="s">
        <v>62</v>
      </c>
      <c r="AB182" s="11" t="s">
        <v>2547</v>
      </c>
      <c r="AC182" s="13"/>
      <c r="AD182" s="13"/>
      <c r="AE182" s="13"/>
      <c r="AF182" s="13"/>
      <c r="AG182" s="13"/>
      <c r="AH182" s="13"/>
      <c r="AI182" s="13"/>
      <c r="AJ182" s="13"/>
      <c r="AK182" s="13"/>
      <c r="AL182" s="13"/>
      <c r="AM182" s="13"/>
      <c r="AN182" s="13"/>
      <c r="AO182" s="13"/>
      <c r="AP182" s="13"/>
      <c r="AQ182" s="13"/>
      <c r="AR182" s="13"/>
      <c r="AS182" s="13"/>
      <c r="AT182" s="13"/>
      <c r="AU182" s="13"/>
      <c r="AV182" s="13"/>
      <c r="AW182" s="13"/>
      <c r="AX182" s="13"/>
      <c r="AY182" s="11" t="s">
        <v>2548</v>
      </c>
      <c r="AZ182" s="11" t="s">
        <v>2549</v>
      </c>
      <c r="BA182" s="11" t="s">
        <v>2550</v>
      </c>
      <c r="BB182" s="11" t="s">
        <v>2551</v>
      </c>
      <c r="BC182" s="11" t="s">
        <v>2552</v>
      </c>
      <c r="BD182" s="11" t="s">
        <v>2553</v>
      </c>
      <c r="BE182" s="11" t="s">
        <v>2554</v>
      </c>
    </row>
    <row r="183" spans="1:57" ht="20" hidden="1" customHeight="1" x14ac:dyDescent="0.15">
      <c r="A183" s="15" t="s">
        <v>2555</v>
      </c>
      <c r="B183" s="11" t="s">
        <v>2556</v>
      </c>
      <c r="C183" s="11" t="s">
        <v>45</v>
      </c>
      <c r="D183" s="12">
        <v>3603</v>
      </c>
      <c r="E183" s="11" t="s">
        <v>2557</v>
      </c>
      <c r="F183" s="11" t="s">
        <v>2558</v>
      </c>
      <c r="G183" s="12">
        <v>2021</v>
      </c>
      <c r="H183" s="11" t="s">
        <v>149</v>
      </c>
      <c r="I183" s="13"/>
      <c r="J183" s="11" t="s">
        <v>100</v>
      </c>
      <c r="K183" s="11" t="s">
        <v>101</v>
      </c>
      <c r="L183" s="11" t="s">
        <v>77</v>
      </c>
      <c r="M183" s="13"/>
      <c r="N183" s="11" t="s">
        <v>2559</v>
      </c>
      <c r="O183" s="11" t="s">
        <v>151</v>
      </c>
      <c r="P183" s="13"/>
      <c r="Q183" s="11" t="s">
        <v>57</v>
      </c>
      <c r="R183" s="13"/>
      <c r="S183" s="11" t="s">
        <v>59</v>
      </c>
      <c r="T183" s="11" t="s">
        <v>2560</v>
      </c>
      <c r="U183" s="11" t="s">
        <v>32</v>
      </c>
      <c r="V183" s="13"/>
      <c r="W183" s="13"/>
      <c r="X183" s="13"/>
      <c r="Y183" s="13"/>
      <c r="Z183" s="13"/>
      <c r="AA183" s="13"/>
      <c r="AB183" s="13"/>
      <c r="AC183" s="13"/>
      <c r="AD183" s="13"/>
      <c r="AE183" s="13"/>
      <c r="AF183" s="13"/>
      <c r="AG183" s="13"/>
      <c r="AH183" s="13"/>
      <c r="AI183" s="13"/>
      <c r="AJ183" s="13"/>
      <c r="AK183" s="13"/>
      <c r="AL183" s="13"/>
      <c r="AM183" s="13"/>
      <c r="AN183" s="13"/>
      <c r="AO183" s="13"/>
      <c r="AP183" s="13"/>
      <c r="AQ183" s="11" t="s">
        <v>593</v>
      </c>
      <c r="AR183" s="13"/>
      <c r="AS183" s="13"/>
      <c r="AT183" s="13"/>
      <c r="AU183" s="13"/>
      <c r="AV183" s="13"/>
      <c r="AW183" s="13"/>
      <c r="AX183" s="13"/>
      <c r="AY183" s="20" t="s">
        <v>2557</v>
      </c>
      <c r="AZ183" s="11" t="s">
        <v>2561</v>
      </c>
      <c r="BA183" s="11" t="s">
        <v>2562</v>
      </c>
      <c r="BB183" s="11" t="s">
        <v>2563</v>
      </c>
      <c r="BC183" s="11" t="s">
        <v>2564</v>
      </c>
      <c r="BD183" s="11" t="s">
        <v>2565</v>
      </c>
      <c r="BE183" s="11" t="s">
        <v>2564</v>
      </c>
    </row>
    <row r="184" spans="1:57" ht="20" hidden="1" customHeight="1" x14ac:dyDescent="0.15">
      <c r="A184" s="15" t="s">
        <v>2566</v>
      </c>
      <c r="B184" s="11" t="s">
        <v>2567</v>
      </c>
      <c r="C184" s="11" t="s">
        <v>45</v>
      </c>
      <c r="D184" s="12">
        <v>3615</v>
      </c>
      <c r="E184" s="11" t="s">
        <v>2567</v>
      </c>
      <c r="F184" s="11" t="s">
        <v>2568</v>
      </c>
      <c r="G184" s="12">
        <v>2021</v>
      </c>
      <c r="H184" s="11" t="s">
        <v>2104</v>
      </c>
      <c r="I184" s="11" t="s">
        <v>2569</v>
      </c>
      <c r="J184" s="11" t="s">
        <v>75</v>
      </c>
      <c r="K184" s="11" t="s">
        <v>76</v>
      </c>
      <c r="L184" s="11" t="s">
        <v>52</v>
      </c>
      <c r="M184" s="13"/>
      <c r="N184" s="11" t="s">
        <v>2570</v>
      </c>
      <c r="O184" s="11" t="s">
        <v>1114</v>
      </c>
      <c r="P184" s="11" t="s">
        <v>2571</v>
      </c>
      <c r="Q184" s="11" t="s">
        <v>246</v>
      </c>
      <c r="R184" s="13"/>
      <c r="S184" s="11" t="s">
        <v>59</v>
      </c>
      <c r="T184" s="13"/>
      <c r="U184" s="11" t="s">
        <v>233</v>
      </c>
      <c r="V184" s="13"/>
      <c r="W184" s="11" t="s">
        <v>135</v>
      </c>
      <c r="X184" s="11" t="s">
        <v>2572</v>
      </c>
      <c r="Y184" s="13"/>
      <c r="Z184" s="13"/>
      <c r="AA184" s="13"/>
      <c r="AB184" s="13"/>
      <c r="AC184" s="13"/>
      <c r="AD184" s="13"/>
      <c r="AE184" s="13"/>
      <c r="AF184" s="13"/>
      <c r="AG184" s="13"/>
      <c r="AH184" s="13"/>
      <c r="AI184" s="13"/>
      <c r="AJ184" s="13"/>
      <c r="AK184" s="13"/>
      <c r="AL184" s="13"/>
      <c r="AM184" s="13"/>
      <c r="AN184" s="13"/>
      <c r="AO184" s="13"/>
      <c r="AP184" s="13"/>
      <c r="AQ184" s="13"/>
      <c r="AR184" s="13"/>
      <c r="AS184" s="13"/>
      <c r="AT184" s="13"/>
      <c r="AU184" s="13"/>
      <c r="AV184" s="13"/>
      <c r="AW184" s="13"/>
      <c r="AX184" s="13"/>
      <c r="AY184" s="11" t="s">
        <v>2573</v>
      </c>
      <c r="AZ184" s="11" t="s">
        <v>2574</v>
      </c>
      <c r="BA184" s="11" t="s">
        <v>2575</v>
      </c>
      <c r="BB184" s="14" t="s">
        <v>2576</v>
      </c>
      <c r="BC184" s="11" t="s">
        <v>2577</v>
      </c>
      <c r="BD184" s="11" t="s">
        <v>2578</v>
      </c>
      <c r="BE184" s="11" t="s">
        <v>2579</v>
      </c>
    </row>
    <row r="185" spans="1:57" ht="32" hidden="1" customHeight="1" x14ac:dyDescent="0.15">
      <c r="A185" s="15" t="s">
        <v>2580</v>
      </c>
      <c r="B185" s="11" t="s">
        <v>2581</v>
      </c>
      <c r="C185" s="11" t="s">
        <v>45</v>
      </c>
      <c r="D185" s="12">
        <v>3618</v>
      </c>
      <c r="E185" s="11" t="s">
        <v>2581</v>
      </c>
      <c r="F185" s="11" t="s">
        <v>2582</v>
      </c>
      <c r="G185" s="12">
        <v>2021</v>
      </c>
      <c r="H185" s="11" t="s">
        <v>383</v>
      </c>
      <c r="I185" s="13"/>
      <c r="J185" s="11" t="s">
        <v>50</v>
      </c>
      <c r="K185" s="11" t="s">
        <v>51</v>
      </c>
      <c r="L185" s="11" t="s">
        <v>52</v>
      </c>
      <c r="M185" s="13"/>
      <c r="N185" s="11" t="s">
        <v>2583</v>
      </c>
      <c r="O185" s="11" t="s">
        <v>1103</v>
      </c>
      <c r="P185" s="11" t="s">
        <v>2584</v>
      </c>
      <c r="Q185" s="11" t="s">
        <v>57</v>
      </c>
      <c r="R185" s="13"/>
      <c r="S185" s="11" t="s">
        <v>59</v>
      </c>
      <c r="T185" s="13"/>
      <c r="U185" s="11" t="s">
        <v>2585</v>
      </c>
      <c r="V185" s="13"/>
      <c r="W185" s="13"/>
      <c r="X185" s="13"/>
      <c r="Y185" s="13"/>
      <c r="Z185" s="13"/>
      <c r="AA185" s="13"/>
      <c r="AB185" s="13"/>
      <c r="AC185" s="13"/>
      <c r="AD185" s="13"/>
      <c r="AE185" s="13"/>
      <c r="AF185" s="13"/>
      <c r="AG185" s="13"/>
      <c r="AH185" s="13"/>
      <c r="AI185" s="13"/>
      <c r="AJ185" s="13"/>
      <c r="AK185" s="11" t="s">
        <v>2586</v>
      </c>
      <c r="AL185" s="11" t="s">
        <v>2587</v>
      </c>
      <c r="AM185" s="13"/>
      <c r="AN185" s="13"/>
      <c r="AO185" s="13"/>
      <c r="AP185" s="13"/>
      <c r="AQ185" s="11" t="s">
        <v>593</v>
      </c>
      <c r="AR185" s="13"/>
      <c r="AS185" s="13"/>
      <c r="AT185" s="13"/>
      <c r="AU185" s="13"/>
      <c r="AV185" s="13"/>
      <c r="AW185" s="13"/>
      <c r="AX185" s="13"/>
      <c r="AY185" s="11" t="s">
        <v>2588</v>
      </c>
      <c r="AZ185" s="11" t="s">
        <v>2589</v>
      </c>
      <c r="BA185" s="11" t="s">
        <v>2590</v>
      </c>
      <c r="BB185" s="11" t="s">
        <v>2591</v>
      </c>
      <c r="BC185" s="13"/>
      <c r="BD185" s="11" t="s">
        <v>2592</v>
      </c>
      <c r="BE185" s="11" t="s">
        <v>2593</v>
      </c>
    </row>
    <row r="186" spans="1:57" ht="20" hidden="1" customHeight="1" x14ac:dyDescent="0.15">
      <c r="A186" s="15" t="s">
        <v>2594</v>
      </c>
      <c r="B186" s="11" t="s">
        <v>2595</v>
      </c>
      <c r="C186" s="11" t="s">
        <v>45</v>
      </c>
      <c r="D186" s="12">
        <v>3625</v>
      </c>
      <c r="E186" s="11" t="s">
        <v>2596</v>
      </c>
      <c r="F186" s="11" t="s">
        <v>2597</v>
      </c>
      <c r="G186" s="12">
        <v>2021</v>
      </c>
      <c r="H186" s="11" t="s">
        <v>2489</v>
      </c>
      <c r="I186" s="13"/>
      <c r="J186" s="11" t="s">
        <v>263</v>
      </c>
      <c r="K186" s="11" t="s">
        <v>101</v>
      </c>
      <c r="L186" s="11" t="s">
        <v>52</v>
      </c>
      <c r="M186" s="11" t="s">
        <v>2598</v>
      </c>
      <c r="N186" s="11" t="s">
        <v>2599</v>
      </c>
      <c r="O186" s="11" t="s">
        <v>80</v>
      </c>
      <c r="P186" s="11" t="s">
        <v>2600</v>
      </c>
      <c r="Q186" s="11" t="s">
        <v>57</v>
      </c>
      <c r="R186" s="13"/>
      <c r="S186" s="11" t="s">
        <v>81</v>
      </c>
      <c r="T186" s="13"/>
      <c r="U186" s="11" t="s">
        <v>34</v>
      </c>
      <c r="V186" s="13"/>
      <c r="W186" s="13"/>
      <c r="X186" s="13"/>
      <c r="Y186" s="13"/>
      <c r="Z186" s="13"/>
      <c r="AA186" s="13"/>
      <c r="AB186" s="13"/>
      <c r="AC186" s="13"/>
      <c r="AD186" s="13"/>
      <c r="AE186" s="13"/>
      <c r="AF186" s="13"/>
      <c r="AG186" s="13"/>
      <c r="AH186" s="13"/>
      <c r="AI186" s="13"/>
      <c r="AJ186" s="13"/>
      <c r="AK186" s="13"/>
      <c r="AL186" s="13"/>
      <c r="AM186" s="13"/>
      <c r="AN186" s="13"/>
      <c r="AO186" s="13"/>
      <c r="AP186" s="13"/>
      <c r="AQ186" s="13"/>
      <c r="AR186" s="13"/>
      <c r="AS186" s="13"/>
      <c r="AT186" s="13"/>
      <c r="AU186" s="11" t="s">
        <v>138</v>
      </c>
      <c r="AV186" s="11" t="s">
        <v>2601</v>
      </c>
      <c r="AW186" s="13"/>
      <c r="AX186" s="13"/>
      <c r="AY186" s="11" t="s">
        <v>2602</v>
      </c>
      <c r="AZ186" s="11" t="s">
        <v>2603</v>
      </c>
      <c r="BA186" s="14" t="s">
        <v>2604</v>
      </c>
      <c r="BB186" s="11" t="s">
        <v>2605</v>
      </c>
      <c r="BC186" s="11" t="s">
        <v>2606</v>
      </c>
      <c r="BD186" s="11" t="s">
        <v>2607</v>
      </c>
      <c r="BE186" s="11" t="s">
        <v>2608</v>
      </c>
    </row>
    <row r="187" spans="1:57" ht="32" hidden="1" customHeight="1" x14ac:dyDescent="0.15">
      <c r="A187" s="15" t="s">
        <v>2609</v>
      </c>
      <c r="B187" s="11" t="s">
        <v>2610</v>
      </c>
      <c r="C187" s="11" t="s">
        <v>45</v>
      </c>
      <c r="D187" s="11" t="s">
        <v>2611</v>
      </c>
      <c r="E187" s="11" t="s">
        <v>2612</v>
      </c>
      <c r="F187" s="11" t="s">
        <v>2613</v>
      </c>
      <c r="G187" s="12">
        <v>2022</v>
      </c>
      <c r="H187" s="11" t="s">
        <v>149</v>
      </c>
      <c r="I187" s="13"/>
      <c r="J187" s="11" t="s">
        <v>100</v>
      </c>
      <c r="K187" s="11" t="s">
        <v>101</v>
      </c>
      <c r="L187" s="11" t="s">
        <v>77</v>
      </c>
      <c r="M187" s="11" t="s">
        <v>2614</v>
      </c>
      <c r="N187" s="11" t="s">
        <v>2615</v>
      </c>
      <c r="O187" s="11" t="s">
        <v>245</v>
      </c>
      <c r="P187" s="11" t="s">
        <v>2616</v>
      </c>
      <c r="Q187" s="11" t="s">
        <v>57</v>
      </c>
      <c r="R187" s="11" t="s">
        <v>2617</v>
      </c>
      <c r="S187" s="11" t="s">
        <v>59</v>
      </c>
      <c r="T187" s="11" t="s">
        <v>2618</v>
      </c>
      <c r="U187" s="11" t="s">
        <v>233</v>
      </c>
      <c r="V187" s="11" t="s">
        <v>2619</v>
      </c>
      <c r="W187" s="11" t="s">
        <v>135</v>
      </c>
      <c r="X187" s="11" t="s">
        <v>2620</v>
      </c>
      <c r="Y187" s="11" t="s">
        <v>386</v>
      </c>
      <c r="Z187" s="13"/>
      <c r="AA187" s="11" t="s">
        <v>283</v>
      </c>
      <c r="AB187" s="13"/>
      <c r="AC187" s="13"/>
      <c r="AD187" s="13"/>
      <c r="AE187" s="13"/>
      <c r="AF187" s="13"/>
      <c r="AG187" s="11" t="s">
        <v>248</v>
      </c>
      <c r="AH187" s="13"/>
      <c r="AI187" s="13"/>
      <c r="AJ187" s="13"/>
      <c r="AK187" s="13"/>
      <c r="AL187" s="13"/>
      <c r="AM187" s="13"/>
      <c r="AN187" s="13"/>
      <c r="AO187" s="13"/>
      <c r="AP187" s="13"/>
      <c r="AQ187" s="11" t="s">
        <v>593</v>
      </c>
      <c r="AR187" s="13"/>
      <c r="AS187" s="13"/>
      <c r="AT187" s="13"/>
      <c r="AU187" s="13"/>
      <c r="AV187" s="13"/>
      <c r="AW187" s="13"/>
      <c r="AX187" s="11" t="s">
        <v>2621</v>
      </c>
      <c r="AY187" s="11" t="s">
        <v>2622</v>
      </c>
      <c r="AZ187" s="11" t="s">
        <v>2623</v>
      </c>
      <c r="BA187" s="11" t="s">
        <v>2624</v>
      </c>
      <c r="BB187" s="11" t="s">
        <v>2625</v>
      </c>
      <c r="BC187" s="11" t="s">
        <v>2626</v>
      </c>
      <c r="BD187" s="11" t="s">
        <v>2627</v>
      </c>
      <c r="BE187" s="11" t="s">
        <v>2628</v>
      </c>
    </row>
    <row r="188" spans="1:57" ht="20" hidden="1" customHeight="1" x14ac:dyDescent="0.15">
      <c r="A188" s="15" t="s">
        <v>2629</v>
      </c>
      <c r="B188" s="11" t="s">
        <v>2630</v>
      </c>
      <c r="C188" s="11" t="s">
        <v>45</v>
      </c>
      <c r="D188" s="12">
        <v>3644</v>
      </c>
      <c r="E188" s="11" t="s">
        <v>2630</v>
      </c>
      <c r="F188" s="11" t="s">
        <v>2631</v>
      </c>
      <c r="G188" s="12">
        <v>2021</v>
      </c>
      <c r="H188" s="11" t="s">
        <v>2632</v>
      </c>
      <c r="I188" s="13"/>
      <c r="J188" s="11" t="s">
        <v>75</v>
      </c>
      <c r="K188" s="11" t="s">
        <v>1149</v>
      </c>
      <c r="L188" s="11" t="s">
        <v>77</v>
      </c>
      <c r="M188" s="11" t="s">
        <v>2633</v>
      </c>
      <c r="N188" s="11" t="s">
        <v>2634</v>
      </c>
      <c r="O188" s="11" t="s">
        <v>151</v>
      </c>
      <c r="P188" s="13"/>
      <c r="Q188" s="11" t="s">
        <v>57</v>
      </c>
      <c r="R188" s="13"/>
      <c r="S188" s="11" t="s">
        <v>2635</v>
      </c>
      <c r="T188" s="11" t="s">
        <v>2636</v>
      </c>
      <c r="U188" s="11" t="s">
        <v>34</v>
      </c>
      <c r="V188" s="13"/>
      <c r="W188" s="13"/>
      <c r="X188" s="13"/>
      <c r="Y188" s="13"/>
      <c r="Z188" s="13"/>
      <c r="AA188" s="13"/>
      <c r="AB188" s="13"/>
      <c r="AC188" s="13"/>
      <c r="AD188" s="13"/>
      <c r="AE188" s="13"/>
      <c r="AF188" s="13"/>
      <c r="AG188" s="13"/>
      <c r="AH188" s="13"/>
      <c r="AI188" s="13"/>
      <c r="AJ188" s="13"/>
      <c r="AK188" s="13"/>
      <c r="AL188" s="13"/>
      <c r="AM188" s="13"/>
      <c r="AN188" s="13"/>
      <c r="AO188" s="13"/>
      <c r="AP188" s="13"/>
      <c r="AQ188" s="13"/>
      <c r="AR188" s="13"/>
      <c r="AS188" s="13"/>
      <c r="AT188" s="13"/>
      <c r="AU188" s="11" t="s">
        <v>553</v>
      </c>
      <c r="AV188" s="11" t="s">
        <v>2637</v>
      </c>
      <c r="AW188" s="13"/>
      <c r="AX188" s="13"/>
      <c r="AY188" s="11" t="s">
        <v>2638</v>
      </c>
      <c r="AZ188" s="14" t="s">
        <v>2639</v>
      </c>
      <c r="BA188" s="11" t="s">
        <v>2640</v>
      </c>
      <c r="BB188" s="13"/>
      <c r="BC188" s="11" t="s">
        <v>2641</v>
      </c>
      <c r="BD188" s="11" t="s">
        <v>2642</v>
      </c>
      <c r="BE188" s="14" t="s">
        <v>2643</v>
      </c>
    </row>
    <row r="189" spans="1:57" ht="20" hidden="1" customHeight="1" x14ac:dyDescent="0.15">
      <c r="A189" s="15" t="s">
        <v>2644</v>
      </c>
      <c r="B189" s="11" t="s">
        <v>2645</v>
      </c>
      <c r="C189" s="11" t="s">
        <v>45</v>
      </c>
      <c r="D189" s="12">
        <v>3656</v>
      </c>
      <c r="E189" s="11" t="s">
        <v>2646</v>
      </c>
      <c r="F189" s="11" t="s">
        <v>2647</v>
      </c>
      <c r="G189" s="12">
        <v>2021</v>
      </c>
      <c r="H189" s="11" t="s">
        <v>149</v>
      </c>
      <c r="I189" s="13"/>
      <c r="J189" s="11" t="s">
        <v>100</v>
      </c>
      <c r="K189" s="11" t="s">
        <v>101</v>
      </c>
      <c r="L189" s="11" t="s">
        <v>77</v>
      </c>
      <c r="M189" s="13"/>
      <c r="N189" s="11" t="s">
        <v>2648</v>
      </c>
      <c r="O189" s="11" t="s">
        <v>151</v>
      </c>
      <c r="P189" s="13"/>
      <c r="Q189" s="11" t="s">
        <v>215</v>
      </c>
      <c r="R189" s="13"/>
      <c r="S189" s="11" t="s">
        <v>59</v>
      </c>
      <c r="T189" s="11" t="s">
        <v>2649</v>
      </c>
      <c r="U189" s="11" t="s">
        <v>32</v>
      </c>
      <c r="V189" s="13"/>
      <c r="W189" s="13"/>
      <c r="X189" s="13"/>
      <c r="Y189" s="13"/>
      <c r="Z189" s="13"/>
      <c r="AA189" s="13"/>
      <c r="AB189" s="13"/>
      <c r="AC189" s="13"/>
      <c r="AD189" s="13"/>
      <c r="AE189" s="13"/>
      <c r="AF189" s="13"/>
      <c r="AG189" s="13"/>
      <c r="AH189" s="13"/>
      <c r="AI189" s="13"/>
      <c r="AJ189" s="13"/>
      <c r="AK189" s="13"/>
      <c r="AL189" s="13"/>
      <c r="AM189" s="13"/>
      <c r="AN189" s="13"/>
      <c r="AO189" s="13"/>
      <c r="AP189" s="13"/>
      <c r="AQ189" s="11" t="s">
        <v>176</v>
      </c>
      <c r="AR189" s="11" t="s">
        <v>2650</v>
      </c>
      <c r="AS189" s="13"/>
      <c r="AT189" s="13"/>
      <c r="AU189" s="13"/>
      <c r="AV189" s="13"/>
      <c r="AW189" s="13"/>
      <c r="AX189" s="13"/>
      <c r="AY189" s="14" t="s">
        <v>2651</v>
      </c>
      <c r="AZ189" s="11" t="s">
        <v>2652</v>
      </c>
      <c r="BA189" s="11" t="s">
        <v>2653</v>
      </c>
      <c r="BB189" s="13"/>
      <c r="BC189" s="11" t="s">
        <v>2654</v>
      </c>
      <c r="BD189" s="13"/>
      <c r="BE189" s="14" t="s">
        <v>2655</v>
      </c>
    </row>
    <row r="190" spans="1:57" ht="44" customHeight="1" x14ac:dyDescent="0.15">
      <c r="A190" s="15" t="s">
        <v>2656</v>
      </c>
      <c r="B190" s="11" t="s">
        <v>2657</v>
      </c>
      <c r="C190" s="11" t="s">
        <v>45</v>
      </c>
      <c r="D190" s="12">
        <v>3670</v>
      </c>
      <c r="E190" s="11" t="s">
        <v>2658</v>
      </c>
      <c r="F190" s="11" t="s">
        <v>2659</v>
      </c>
      <c r="G190" s="12">
        <v>2021</v>
      </c>
      <c r="H190" s="11" t="s">
        <v>2660</v>
      </c>
      <c r="I190" s="13"/>
      <c r="J190" s="11" t="s">
        <v>263</v>
      </c>
      <c r="K190" s="11" t="s">
        <v>101</v>
      </c>
      <c r="L190" s="11" t="s">
        <v>52</v>
      </c>
      <c r="M190" s="13"/>
      <c r="N190" s="11" t="s">
        <v>2661</v>
      </c>
      <c r="O190" s="11" t="s">
        <v>80</v>
      </c>
      <c r="P190" s="11" t="s">
        <v>2662</v>
      </c>
      <c r="Q190" s="11" t="s">
        <v>170</v>
      </c>
      <c r="R190" s="11" t="s">
        <v>2663</v>
      </c>
      <c r="S190" s="11" t="s">
        <v>266</v>
      </c>
      <c r="T190" s="11" t="s">
        <v>2664</v>
      </c>
      <c r="U190" s="11" t="s">
        <v>217</v>
      </c>
      <c r="V190" s="13"/>
      <c r="W190" s="13"/>
      <c r="X190" s="13"/>
      <c r="Y190" s="13"/>
      <c r="Z190" s="13"/>
      <c r="AA190" s="13"/>
      <c r="AB190" s="13"/>
      <c r="AC190" s="13"/>
      <c r="AD190" s="13"/>
      <c r="AE190" s="13"/>
      <c r="AF190" s="13"/>
      <c r="AG190" s="13"/>
      <c r="AH190" s="13"/>
      <c r="AI190" s="20" t="s">
        <v>176</v>
      </c>
      <c r="AJ190" s="11" t="s">
        <v>2665</v>
      </c>
      <c r="AK190" s="13"/>
      <c r="AL190" s="13"/>
      <c r="AM190" s="13"/>
      <c r="AN190" s="13"/>
      <c r="AO190" s="13"/>
      <c r="AP190" s="13"/>
      <c r="AQ190" s="13"/>
      <c r="AR190" s="13"/>
      <c r="AS190" s="13"/>
      <c r="AT190" s="13"/>
      <c r="AU190" s="13"/>
      <c r="AV190" s="13"/>
      <c r="AW190" s="13"/>
      <c r="AX190" s="13"/>
      <c r="AY190" s="11" t="s">
        <v>2666</v>
      </c>
      <c r="AZ190" s="11" t="s">
        <v>2667</v>
      </c>
      <c r="BA190" s="11" t="s">
        <v>2668</v>
      </c>
      <c r="BB190" s="11" t="s">
        <v>2669</v>
      </c>
      <c r="BC190" s="11" t="s">
        <v>2670</v>
      </c>
      <c r="BD190" s="11" t="s">
        <v>2671</v>
      </c>
      <c r="BE190" s="13"/>
    </row>
    <row r="191" spans="1:57" ht="20" hidden="1" customHeight="1" x14ac:dyDescent="0.15">
      <c r="A191" s="15" t="s">
        <v>2672</v>
      </c>
      <c r="B191" s="11" t="s">
        <v>2673</v>
      </c>
      <c r="C191" s="11" t="s">
        <v>45</v>
      </c>
      <c r="D191" s="12">
        <v>3687</v>
      </c>
      <c r="E191" s="11" t="s">
        <v>2674</v>
      </c>
      <c r="F191" s="11" t="s">
        <v>2675</v>
      </c>
      <c r="G191" s="12">
        <v>2021</v>
      </c>
      <c r="H191" s="11" t="s">
        <v>262</v>
      </c>
      <c r="I191" s="13"/>
      <c r="J191" s="11" t="s">
        <v>263</v>
      </c>
      <c r="K191" s="11" t="s">
        <v>101</v>
      </c>
      <c r="L191" s="11" t="s">
        <v>52</v>
      </c>
      <c r="M191" s="13"/>
      <c r="N191" s="11" t="s">
        <v>2676</v>
      </c>
      <c r="O191" s="11" t="s">
        <v>245</v>
      </c>
      <c r="P191" s="13"/>
      <c r="Q191" s="11" t="s">
        <v>57</v>
      </c>
      <c r="R191" s="13"/>
      <c r="S191" s="11" t="s">
        <v>266</v>
      </c>
      <c r="T191" s="13"/>
      <c r="U191" s="11" t="s">
        <v>385</v>
      </c>
      <c r="V191" s="13"/>
      <c r="W191" s="13"/>
      <c r="X191" s="13"/>
      <c r="Y191" s="11" t="s">
        <v>84</v>
      </c>
      <c r="Z191" s="13"/>
      <c r="AA191" s="13"/>
      <c r="AB191" s="13"/>
      <c r="AC191" s="13"/>
      <c r="AD191" s="13"/>
      <c r="AE191" s="13"/>
      <c r="AF191" s="13"/>
      <c r="AG191" s="13"/>
      <c r="AH191" s="13"/>
      <c r="AI191" s="13"/>
      <c r="AJ191" s="13"/>
      <c r="AK191" s="13"/>
      <c r="AL191" s="13"/>
      <c r="AM191" s="13"/>
      <c r="AN191" s="13"/>
      <c r="AO191" s="13"/>
      <c r="AP191" s="13"/>
      <c r="AQ191" s="13"/>
      <c r="AR191" s="13"/>
      <c r="AS191" s="13"/>
      <c r="AT191" s="13"/>
      <c r="AU191" s="13"/>
      <c r="AV191" s="13"/>
      <c r="AW191" s="13"/>
      <c r="AX191" s="13"/>
      <c r="AY191" s="11" t="s">
        <v>2677</v>
      </c>
      <c r="AZ191" s="14" t="s">
        <v>2678</v>
      </c>
      <c r="BA191" s="14" t="s">
        <v>2679</v>
      </c>
      <c r="BB191" s="14" t="s">
        <v>2680</v>
      </c>
      <c r="BC191" s="13"/>
      <c r="BD191" s="13"/>
      <c r="BE191" s="14" t="s">
        <v>2681</v>
      </c>
    </row>
    <row r="192" spans="1:57" ht="20" hidden="1" customHeight="1" x14ac:dyDescent="0.15">
      <c r="A192" s="15" t="s">
        <v>2682</v>
      </c>
      <c r="B192" s="11" t="s">
        <v>2683</v>
      </c>
      <c r="C192" s="11" t="s">
        <v>45</v>
      </c>
      <c r="D192" s="12">
        <v>1008</v>
      </c>
      <c r="E192" s="11" t="s">
        <v>2683</v>
      </c>
      <c r="F192" s="11" t="s">
        <v>2684</v>
      </c>
      <c r="G192" s="12">
        <v>2020</v>
      </c>
      <c r="H192" s="11" t="s">
        <v>49</v>
      </c>
      <c r="I192" s="13"/>
      <c r="J192" s="11" t="s">
        <v>50</v>
      </c>
      <c r="K192" s="11" t="s">
        <v>51</v>
      </c>
      <c r="L192" s="11" t="s">
        <v>52</v>
      </c>
      <c r="M192" s="13"/>
      <c r="N192" s="11" t="s">
        <v>2685</v>
      </c>
      <c r="O192" s="11" t="s">
        <v>245</v>
      </c>
      <c r="P192" s="13"/>
      <c r="Q192" s="11" t="s">
        <v>57</v>
      </c>
      <c r="R192" s="13"/>
      <c r="S192" s="11" t="s">
        <v>1680</v>
      </c>
      <c r="T192" s="11" t="s">
        <v>2686</v>
      </c>
      <c r="U192" s="11" t="s">
        <v>34</v>
      </c>
      <c r="V192" s="13"/>
      <c r="W192" s="13"/>
      <c r="X192" s="13"/>
      <c r="Y192" s="13"/>
      <c r="Z192" s="13"/>
      <c r="AA192" s="13"/>
      <c r="AB192" s="13"/>
      <c r="AC192" s="13"/>
      <c r="AD192" s="13"/>
      <c r="AE192" s="13"/>
      <c r="AF192" s="13"/>
      <c r="AG192" s="13"/>
      <c r="AH192" s="13"/>
      <c r="AI192" s="13"/>
      <c r="AJ192" s="13"/>
      <c r="AK192" s="13"/>
      <c r="AL192" s="13"/>
      <c r="AM192" s="13"/>
      <c r="AN192" s="13"/>
      <c r="AO192" s="13"/>
      <c r="AP192" s="13"/>
      <c r="AQ192" s="13"/>
      <c r="AR192" s="13"/>
      <c r="AS192" s="13"/>
      <c r="AT192" s="13"/>
      <c r="AU192" s="11" t="s">
        <v>553</v>
      </c>
      <c r="AV192" s="13"/>
      <c r="AW192" s="13"/>
      <c r="AX192" s="13"/>
      <c r="AY192" s="11" t="s">
        <v>2687</v>
      </c>
      <c r="AZ192" s="14" t="s">
        <v>2688</v>
      </c>
      <c r="BA192" s="11" t="s">
        <v>2689</v>
      </c>
      <c r="BB192" s="11" t="s">
        <v>2690</v>
      </c>
      <c r="BC192" s="11" t="s">
        <v>2691</v>
      </c>
      <c r="BD192" s="13"/>
      <c r="BE192" s="13"/>
    </row>
    <row r="193" spans="1:57" ht="32" hidden="1" customHeight="1" x14ac:dyDescent="0.15">
      <c r="A193" s="15" t="s">
        <v>2692</v>
      </c>
      <c r="B193" s="11" t="s">
        <v>2693</v>
      </c>
      <c r="C193" s="11" t="s">
        <v>45</v>
      </c>
      <c r="D193" s="12">
        <v>3694</v>
      </c>
      <c r="E193" s="11" t="s">
        <v>2693</v>
      </c>
      <c r="F193" s="11" t="s">
        <v>2694</v>
      </c>
      <c r="G193" s="12">
        <v>2021</v>
      </c>
      <c r="H193" s="11" t="s">
        <v>2695</v>
      </c>
      <c r="I193" s="13"/>
      <c r="J193" s="11" t="s">
        <v>75</v>
      </c>
      <c r="K193" s="11" t="s">
        <v>51</v>
      </c>
      <c r="L193" s="11" t="s">
        <v>52</v>
      </c>
      <c r="M193" s="11" t="s">
        <v>2696</v>
      </c>
      <c r="N193" s="11" t="s">
        <v>2697</v>
      </c>
      <c r="O193" s="11" t="s">
        <v>80</v>
      </c>
      <c r="P193" s="11" t="s">
        <v>2698</v>
      </c>
      <c r="Q193" s="11" t="s">
        <v>57</v>
      </c>
      <c r="R193" s="13"/>
      <c r="S193" s="11" t="s">
        <v>59</v>
      </c>
      <c r="T193" s="13"/>
      <c r="U193" s="11" t="s">
        <v>385</v>
      </c>
      <c r="V193" s="13"/>
      <c r="W193" s="13"/>
      <c r="X193" s="13"/>
      <c r="Y193" s="11" t="s">
        <v>386</v>
      </c>
      <c r="Z193" s="11" t="s">
        <v>2699</v>
      </c>
      <c r="AA193" s="13"/>
      <c r="AB193" s="13"/>
      <c r="AC193" s="13"/>
      <c r="AD193" s="13"/>
      <c r="AE193" s="13"/>
      <c r="AF193" s="13"/>
      <c r="AG193" s="13"/>
      <c r="AH193" s="13"/>
      <c r="AI193" s="13"/>
      <c r="AJ193" s="13"/>
      <c r="AK193" s="13"/>
      <c r="AL193" s="13"/>
      <c r="AM193" s="13"/>
      <c r="AN193" s="13"/>
      <c r="AO193" s="13"/>
      <c r="AP193" s="13"/>
      <c r="AQ193" s="13"/>
      <c r="AR193" s="13"/>
      <c r="AS193" s="13"/>
      <c r="AT193" s="13"/>
      <c r="AU193" s="13"/>
      <c r="AV193" s="13"/>
      <c r="AW193" s="13"/>
      <c r="AX193" s="13"/>
      <c r="AY193" s="11" t="s">
        <v>2700</v>
      </c>
      <c r="AZ193" s="11" t="s">
        <v>2701</v>
      </c>
      <c r="BA193" s="11" t="s">
        <v>2702</v>
      </c>
      <c r="BB193" s="14" t="s">
        <v>2703</v>
      </c>
      <c r="BC193" s="11" t="s">
        <v>2704</v>
      </c>
      <c r="BD193" s="13"/>
      <c r="BE193" s="14" t="s">
        <v>2705</v>
      </c>
    </row>
    <row r="194" spans="1:57" ht="20" hidden="1" customHeight="1" x14ac:dyDescent="0.15">
      <c r="A194" s="15" t="s">
        <v>2706</v>
      </c>
      <c r="B194" s="11" t="s">
        <v>2707</v>
      </c>
      <c r="C194" s="11" t="s">
        <v>45</v>
      </c>
      <c r="D194" s="12">
        <v>1016</v>
      </c>
      <c r="E194" s="11" t="s">
        <v>2707</v>
      </c>
      <c r="F194" s="11" t="s">
        <v>2708</v>
      </c>
      <c r="G194" s="12">
        <v>2020</v>
      </c>
      <c r="H194" s="11" t="s">
        <v>2489</v>
      </c>
      <c r="I194" s="13"/>
      <c r="J194" s="11" t="s">
        <v>263</v>
      </c>
      <c r="K194" s="11" t="s">
        <v>101</v>
      </c>
      <c r="L194" s="11" t="s">
        <v>52</v>
      </c>
      <c r="M194" s="13"/>
      <c r="N194" s="11" t="s">
        <v>2709</v>
      </c>
      <c r="O194" s="11" t="s">
        <v>80</v>
      </c>
      <c r="P194" s="11" t="s">
        <v>2710</v>
      </c>
      <c r="Q194" s="11" t="s">
        <v>170</v>
      </c>
      <c r="R194" s="11" t="s">
        <v>2711</v>
      </c>
      <c r="S194" s="11" t="s">
        <v>172</v>
      </c>
      <c r="T194" s="13"/>
      <c r="U194" s="11" t="s">
        <v>173</v>
      </c>
      <c r="V194" s="13"/>
      <c r="W194" s="13"/>
      <c r="X194" s="13"/>
      <c r="Y194" s="13"/>
      <c r="Z194" s="13"/>
      <c r="AA194" s="13"/>
      <c r="AB194" s="13"/>
      <c r="AC194" s="13"/>
      <c r="AD194" s="13"/>
      <c r="AE194" s="13"/>
      <c r="AF194" s="13"/>
      <c r="AG194" s="13"/>
      <c r="AH194" s="13"/>
      <c r="AI194" s="13"/>
      <c r="AJ194" s="13"/>
      <c r="AK194" s="13"/>
      <c r="AL194" s="13"/>
      <c r="AM194" s="13"/>
      <c r="AN194" s="13"/>
      <c r="AO194" s="13"/>
      <c r="AP194" s="13"/>
      <c r="AQ194" s="13"/>
      <c r="AR194" s="13"/>
      <c r="AS194" s="11" t="s">
        <v>178</v>
      </c>
      <c r="AT194" s="13"/>
      <c r="AU194" s="13"/>
      <c r="AV194" s="13"/>
      <c r="AW194" s="13"/>
      <c r="AX194" s="13"/>
      <c r="AY194" s="11" t="s">
        <v>2712</v>
      </c>
      <c r="AZ194" s="14" t="s">
        <v>2713</v>
      </c>
      <c r="BA194" s="14" t="s">
        <v>2714</v>
      </c>
      <c r="BB194" s="14" t="s">
        <v>2715</v>
      </c>
      <c r="BC194" s="13"/>
      <c r="BD194" s="13"/>
      <c r="BE194" s="11" t="s">
        <v>2716</v>
      </c>
    </row>
    <row r="195" spans="1:57" ht="20" hidden="1" customHeight="1" x14ac:dyDescent="0.15">
      <c r="A195" s="15" t="s">
        <v>2717</v>
      </c>
      <c r="B195" s="11" t="s">
        <v>2718</v>
      </c>
      <c r="C195" s="11" t="s">
        <v>45</v>
      </c>
      <c r="D195" s="12">
        <v>3716</v>
      </c>
      <c r="E195" s="11" t="s">
        <v>2718</v>
      </c>
      <c r="F195" s="11" t="s">
        <v>2708</v>
      </c>
      <c r="G195" s="12">
        <v>2021</v>
      </c>
      <c r="H195" s="11" t="s">
        <v>2489</v>
      </c>
      <c r="I195" s="11" t="s">
        <v>2719</v>
      </c>
      <c r="J195" s="11" t="s">
        <v>263</v>
      </c>
      <c r="K195" s="11" t="s">
        <v>101</v>
      </c>
      <c r="L195" s="11" t="s">
        <v>52</v>
      </c>
      <c r="M195" s="13"/>
      <c r="N195" s="11" t="s">
        <v>2720</v>
      </c>
      <c r="O195" s="11" t="s">
        <v>151</v>
      </c>
      <c r="P195" s="11" t="s">
        <v>2721</v>
      </c>
      <c r="Q195" s="11" t="s">
        <v>57</v>
      </c>
      <c r="R195" s="11" t="s">
        <v>2722</v>
      </c>
      <c r="S195" s="11" t="s">
        <v>59</v>
      </c>
      <c r="T195" s="13"/>
      <c r="U195" s="11" t="s">
        <v>34</v>
      </c>
      <c r="V195" s="13"/>
      <c r="W195" s="13"/>
      <c r="X195" s="13"/>
      <c r="Y195" s="13"/>
      <c r="Z195" s="13"/>
      <c r="AA195" s="13"/>
      <c r="AB195" s="13"/>
      <c r="AC195" s="13"/>
      <c r="AD195" s="13"/>
      <c r="AE195" s="13"/>
      <c r="AF195" s="13"/>
      <c r="AG195" s="13"/>
      <c r="AH195" s="13"/>
      <c r="AI195" s="13"/>
      <c r="AJ195" s="13"/>
      <c r="AK195" s="13"/>
      <c r="AL195" s="13"/>
      <c r="AM195" s="13"/>
      <c r="AN195" s="13"/>
      <c r="AO195" s="13"/>
      <c r="AP195" s="13"/>
      <c r="AQ195" s="13"/>
      <c r="AR195" s="13"/>
      <c r="AS195" s="13"/>
      <c r="AT195" s="13"/>
      <c r="AU195" s="11" t="s">
        <v>138</v>
      </c>
      <c r="AV195" s="11" t="s">
        <v>2723</v>
      </c>
      <c r="AW195" s="13"/>
      <c r="AX195" s="13"/>
      <c r="AY195" s="11" t="s">
        <v>2724</v>
      </c>
      <c r="AZ195" s="11" t="s">
        <v>2725</v>
      </c>
      <c r="BA195" s="11" t="s">
        <v>2726</v>
      </c>
      <c r="BB195" s="11" t="s">
        <v>2727</v>
      </c>
      <c r="BC195" s="11" t="s">
        <v>2728</v>
      </c>
      <c r="BD195" s="11" t="s">
        <v>2729</v>
      </c>
      <c r="BE195" s="11" t="s">
        <v>2730</v>
      </c>
    </row>
    <row r="196" spans="1:57" ht="20" hidden="1" customHeight="1" x14ac:dyDescent="0.15">
      <c r="A196" s="15" t="s">
        <v>2731</v>
      </c>
      <c r="B196" s="11" t="s">
        <v>2732</v>
      </c>
      <c r="C196" s="11" t="s">
        <v>45</v>
      </c>
      <c r="D196" s="12">
        <v>3719</v>
      </c>
      <c r="E196" s="11" t="s">
        <v>2733</v>
      </c>
      <c r="F196" s="11" t="s">
        <v>2734</v>
      </c>
      <c r="G196" s="12">
        <v>2021</v>
      </c>
      <c r="H196" s="11" t="s">
        <v>149</v>
      </c>
      <c r="I196" s="13"/>
      <c r="J196" s="11" t="s">
        <v>100</v>
      </c>
      <c r="K196" s="11" t="s">
        <v>101</v>
      </c>
      <c r="L196" s="11" t="s">
        <v>52</v>
      </c>
      <c r="M196" s="13"/>
      <c r="N196" s="11" t="s">
        <v>2735</v>
      </c>
      <c r="O196" s="11" t="s">
        <v>245</v>
      </c>
      <c r="P196" s="13"/>
      <c r="Q196" s="11" t="s">
        <v>57</v>
      </c>
      <c r="R196" s="13"/>
      <c r="S196" s="11" t="s">
        <v>266</v>
      </c>
      <c r="T196" s="11" t="s">
        <v>2736</v>
      </c>
      <c r="U196" s="11" t="s">
        <v>61</v>
      </c>
      <c r="V196" s="13"/>
      <c r="W196" s="11" t="s">
        <v>135</v>
      </c>
      <c r="X196" s="13" t="s">
        <v>2737</v>
      </c>
      <c r="Y196" s="13"/>
      <c r="Z196" s="13"/>
      <c r="AA196" s="13"/>
      <c r="AB196" s="13"/>
      <c r="AC196" s="13"/>
      <c r="AD196" s="13"/>
      <c r="AE196" s="13"/>
      <c r="AF196" s="13"/>
      <c r="AG196" s="13"/>
      <c r="AH196" s="13"/>
      <c r="AI196" s="13"/>
      <c r="AJ196" s="13"/>
      <c r="AK196" s="13"/>
      <c r="AL196" s="13"/>
      <c r="AM196" s="11" t="s">
        <v>1190</v>
      </c>
      <c r="AN196" s="11" t="s">
        <v>2738</v>
      </c>
      <c r="AO196" s="13"/>
      <c r="AP196" s="13"/>
      <c r="AQ196" s="13"/>
      <c r="AR196" s="13"/>
      <c r="AS196" s="11" t="s">
        <v>199</v>
      </c>
      <c r="AT196" s="11" t="s">
        <v>2739</v>
      </c>
      <c r="AU196" s="13"/>
      <c r="AV196" s="13"/>
      <c r="AW196" s="13"/>
      <c r="AX196" s="13"/>
      <c r="AY196" s="11" t="s">
        <v>2740</v>
      </c>
      <c r="AZ196" s="11" t="s">
        <v>2741</v>
      </c>
      <c r="BA196" s="14" t="s">
        <v>2742</v>
      </c>
      <c r="BB196" s="13"/>
      <c r="BC196" s="13"/>
      <c r="BD196" s="11" t="s">
        <v>2743</v>
      </c>
      <c r="BE196" s="11" t="s">
        <v>2744</v>
      </c>
    </row>
    <row r="197" spans="1:57" ht="32" hidden="1" customHeight="1" x14ac:dyDescent="0.15">
      <c r="A197" s="15" t="s">
        <v>2745</v>
      </c>
      <c r="B197" s="11" t="s">
        <v>2746</v>
      </c>
      <c r="C197" s="11" t="s">
        <v>45</v>
      </c>
      <c r="D197" s="12">
        <v>5246</v>
      </c>
      <c r="E197" s="11" t="s">
        <v>2747</v>
      </c>
      <c r="F197" s="11" t="s">
        <v>2748</v>
      </c>
      <c r="G197" s="12">
        <v>2022</v>
      </c>
      <c r="H197" s="11" t="s">
        <v>149</v>
      </c>
      <c r="I197" s="13"/>
      <c r="J197" s="11" t="s">
        <v>100</v>
      </c>
      <c r="K197" s="11" t="s">
        <v>101</v>
      </c>
      <c r="L197" s="11" t="s">
        <v>77</v>
      </c>
      <c r="M197" s="13"/>
      <c r="N197" s="11" t="s">
        <v>2749</v>
      </c>
      <c r="O197" s="11" t="s">
        <v>80</v>
      </c>
      <c r="P197" s="11" t="s">
        <v>2750</v>
      </c>
      <c r="Q197" s="11" t="s">
        <v>170</v>
      </c>
      <c r="R197" s="11" t="s">
        <v>2751</v>
      </c>
      <c r="S197" s="11" t="s">
        <v>172</v>
      </c>
      <c r="T197" s="13"/>
      <c r="U197" s="11" t="s">
        <v>34</v>
      </c>
      <c r="V197" s="13"/>
      <c r="W197" s="11" t="s">
        <v>135</v>
      </c>
      <c r="X197" s="11" t="s">
        <v>2752</v>
      </c>
      <c r="Y197" s="13"/>
      <c r="Z197" s="13"/>
      <c r="AA197" s="13"/>
      <c r="AB197" s="13"/>
      <c r="AC197" s="13"/>
      <c r="AD197" s="13"/>
      <c r="AE197" s="13"/>
      <c r="AF197" s="13"/>
      <c r="AG197" s="13"/>
      <c r="AH197" s="13"/>
      <c r="AI197" s="13"/>
      <c r="AJ197" s="13"/>
      <c r="AK197" s="13"/>
      <c r="AL197" s="13"/>
      <c r="AM197" s="13"/>
      <c r="AN197" s="13"/>
      <c r="AO197" s="13"/>
      <c r="AP197" s="13"/>
      <c r="AQ197" s="13"/>
      <c r="AR197" s="13"/>
      <c r="AS197" s="13"/>
      <c r="AT197" s="13"/>
      <c r="AU197" s="20" t="s">
        <v>176</v>
      </c>
      <c r="AV197" s="11" t="s">
        <v>2753</v>
      </c>
      <c r="AW197" s="13"/>
      <c r="AX197" s="13"/>
      <c r="AY197" s="11" t="s">
        <v>2754</v>
      </c>
      <c r="AZ197" s="11" t="s">
        <v>2755</v>
      </c>
      <c r="BA197" s="14" t="s">
        <v>2756</v>
      </c>
      <c r="BB197" s="14" t="s">
        <v>2757</v>
      </c>
      <c r="BC197" s="11" t="s">
        <v>2758</v>
      </c>
      <c r="BD197" s="11" t="s">
        <v>2759</v>
      </c>
      <c r="BE197" s="13"/>
    </row>
    <row r="198" spans="1:57" ht="32" hidden="1" customHeight="1" x14ac:dyDescent="0.15">
      <c r="A198" s="15" t="s">
        <v>2760</v>
      </c>
      <c r="B198" s="11" t="s">
        <v>2761</v>
      </c>
      <c r="C198" s="11" t="s">
        <v>45</v>
      </c>
      <c r="D198" s="12">
        <v>1033</v>
      </c>
      <c r="E198" s="11" t="s">
        <v>2762</v>
      </c>
      <c r="F198" s="11" t="s">
        <v>2763</v>
      </c>
      <c r="G198" s="12">
        <v>2020</v>
      </c>
      <c r="H198" s="11" t="s">
        <v>1101</v>
      </c>
      <c r="I198" s="13"/>
      <c r="J198" s="11" t="s">
        <v>75</v>
      </c>
      <c r="K198" s="11" t="s">
        <v>51</v>
      </c>
      <c r="L198" s="11" t="s">
        <v>52</v>
      </c>
      <c r="M198" s="11" t="s">
        <v>2764</v>
      </c>
      <c r="N198" s="11" t="s">
        <v>2765</v>
      </c>
      <c r="O198" s="11" t="s">
        <v>151</v>
      </c>
      <c r="P198" s="11" t="s">
        <v>2766</v>
      </c>
      <c r="Q198" s="11" t="s">
        <v>2302</v>
      </c>
      <c r="R198" s="13"/>
      <c r="S198" s="11" t="s">
        <v>172</v>
      </c>
      <c r="T198" s="13"/>
      <c r="U198" s="11" t="s">
        <v>173</v>
      </c>
      <c r="V198" s="13"/>
      <c r="W198" s="13"/>
      <c r="X198" s="13"/>
      <c r="Y198" s="13"/>
      <c r="Z198" s="13"/>
      <c r="AA198" s="13"/>
      <c r="AB198" s="13"/>
      <c r="AC198" s="13"/>
      <c r="AD198" s="13"/>
      <c r="AE198" s="13"/>
      <c r="AF198" s="13"/>
      <c r="AG198" s="11" t="s">
        <v>248</v>
      </c>
      <c r="AH198" s="11" t="s">
        <v>2767</v>
      </c>
      <c r="AI198" s="13"/>
      <c r="AJ198" s="13"/>
      <c r="AK198" s="13"/>
      <c r="AL198" s="13"/>
      <c r="AM198" s="13"/>
      <c r="AN198" s="13"/>
      <c r="AO198" s="13"/>
      <c r="AP198" s="13"/>
      <c r="AQ198" s="13"/>
      <c r="AR198" s="13"/>
      <c r="AS198" s="13"/>
      <c r="AT198" s="13"/>
      <c r="AU198" s="13"/>
      <c r="AV198" s="13"/>
      <c r="AW198" s="13"/>
      <c r="AX198" s="13"/>
      <c r="AY198" s="11" t="s">
        <v>2768</v>
      </c>
      <c r="AZ198" s="11" t="s">
        <v>2769</v>
      </c>
      <c r="BA198" s="11" t="s">
        <v>2770</v>
      </c>
      <c r="BB198" s="11" t="s">
        <v>2771</v>
      </c>
      <c r="BC198" s="11" t="s">
        <v>2772</v>
      </c>
      <c r="BD198" s="11" t="s">
        <v>2773</v>
      </c>
      <c r="BE198" s="13"/>
    </row>
    <row r="199" spans="1:57" ht="20" hidden="1" customHeight="1" x14ac:dyDescent="0.15">
      <c r="A199" s="91" t="s">
        <v>2774</v>
      </c>
      <c r="B199" s="11" t="s">
        <v>2775</v>
      </c>
      <c r="C199" s="11" t="s">
        <v>45</v>
      </c>
      <c r="D199" s="12">
        <v>3725</v>
      </c>
      <c r="E199" s="11" t="s">
        <v>2776</v>
      </c>
      <c r="F199" s="11" t="s">
        <v>2777</v>
      </c>
      <c r="G199" s="12">
        <v>2021</v>
      </c>
      <c r="H199" s="11" t="s">
        <v>2778</v>
      </c>
      <c r="I199" s="13"/>
      <c r="J199" s="11" t="s">
        <v>100</v>
      </c>
      <c r="K199" s="11" t="s">
        <v>938</v>
      </c>
      <c r="L199" s="11" t="s">
        <v>77</v>
      </c>
      <c r="M199" s="13"/>
      <c r="N199" s="11" t="s">
        <v>2779</v>
      </c>
      <c r="O199" s="11" t="s">
        <v>1263</v>
      </c>
      <c r="P199" s="13"/>
      <c r="Q199" s="11" t="s">
        <v>246</v>
      </c>
      <c r="R199" s="11" t="s">
        <v>2780</v>
      </c>
      <c r="S199" s="11" t="s">
        <v>59</v>
      </c>
      <c r="T199" s="13"/>
      <c r="U199" s="11" t="s">
        <v>233</v>
      </c>
      <c r="V199" s="13"/>
      <c r="W199" s="11" t="s">
        <v>135</v>
      </c>
      <c r="X199" s="11" t="s">
        <v>2781</v>
      </c>
      <c r="Y199" s="13"/>
      <c r="Z199" s="13"/>
      <c r="AA199" s="13"/>
      <c r="AB199" s="13"/>
      <c r="AC199" s="13"/>
      <c r="AD199" s="13"/>
      <c r="AE199" s="13"/>
      <c r="AF199" s="13"/>
      <c r="AG199" s="13"/>
      <c r="AH199" s="13"/>
      <c r="AI199" s="13"/>
      <c r="AJ199" s="13"/>
      <c r="AK199" s="13"/>
      <c r="AL199" s="13"/>
      <c r="AM199" s="13"/>
      <c r="AN199" s="13"/>
      <c r="AO199" s="13"/>
      <c r="AP199" s="13"/>
      <c r="AQ199" s="13"/>
      <c r="AR199" s="13"/>
      <c r="AS199" s="13"/>
      <c r="AT199" s="13"/>
      <c r="AU199" s="13"/>
      <c r="AV199" s="13"/>
      <c r="AW199" s="13"/>
      <c r="AX199" s="13"/>
      <c r="AY199" s="11" t="s">
        <v>2782</v>
      </c>
      <c r="AZ199" s="11" t="s">
        <v>2783</v>
      </c>
      <c r="BA199" s="11" t="s">
        <v>2784</v>
      </c>
      <c r="BB199" s="13"/>
      <c r="BC199" s="11" t="s">
        <v>2785</v>
      </c>
      <c r="BD199" s="13"/>
      <c r="BE199" s="13"/>
    </row>
    <row r="200" spans="1:57" ht="20" hidden="1" customHeight="1" x14ac:dyDescent="0.15">
      <c r="A200" s="15" t="s">
        <v>2786</v>
      </c>
      <c r="B200" s="11" t="s">
        <v>2787</v>
      </c>
      <c r="C200" s="11" t="s">
        <v>45</v>
      </c>
      <c r="D200" s="12">
        <v>3727</v>
      </c>
      <c r="E200" s="11" t="s">
        <v>2787</v>
      </c>
      <c r="F200" s="11" t="s">
        <v>2788</v>
      </c>
      <c r="G200" s="12">
        <v>2021</v>
      </c>
      <c r="H200" s="11" t="s">
        <v>2789</v>
      </c>
      <c r="I200" s="13"/>
      <c r="J200" s="11" t="s">
        <v>100</v>
      </c>
      <c r="K200" s="11" t="s">
        <v>51</v>
      </c>
      <c r="L200" s="11" t="s">
        <v>52</v>
      </c>
      <c r="M200" s="11" t="s">
        <v>2790</v>
      </c>
      <c r="N200" s="11" t="s">
        <v>2791</v>
      </c>
      <c r="O200" s="11" t="s">
        <v>1103</v>
      </c>
      <c r="P200" s="11" t="s">
        <v>2792</v>
      </c>
      <c r="Q200" s="11" t="s">
        <v>986</v>
      </c>
      <c r="R200" s="13"/>
      <c r="S200" s="11" t="s">
        <v>1325</v>
      </c>
      <c r="T200" s="11" t="s">
        <v>2793</v>
      </c>
      <c r="U200" s="11" t="s">
        <v>109</v>
      </c>
      <c r="V200" s="13"/>
      <c r="W200" s="13"/>
      <c r="X200" s="13"/>
      <c r="Y200" s="13"/>
      <c r="Z200" s="13"/>
      <c r="AA200" s="13"/>
      <c r="AB200" s="13"/>
      <c r="AC200" s="13"/>
      <c r="AD200" s="13"/>
      <c r="AE200" s="13"/>
      <c r="AF200" s="13"/>
      <c r="AG200" s="13"/>
      <c r="AH200" s="13"/>
      <c r="AI200" s="13"/>
      <c r="AJ200" s="13"/>
      <c r="AK200" s="13"/>
      <c r="AL200" s="13"/>
      <c r="AM200" s="13" t="s">
        <v>2794</v>
      </c>
      <c r="AN200" s="13"/>
      <c r="AO200" s="11" t="s">
        <v>476</v>
      </c>
      <c r="AP200" s="11" t="s">
        <v>2795</v>
      </c>
      <c r="AQ200" s="13"/>
      <c r="AR200" s="13"/>
      <c r="AS200" s="11" t="s">
        <v>178</v>
      </c>
      <c r="AT200" s="11" t="s">
        <v>2796</v>
      </c>
      <c r="AU200" s="13"/>
      <c r="AV200" s="13"/>
      <c r="AW200" s="13"/>
      <c r="AX200" s="13"/>
      <c r="AY200" s="11" t="s">
        <v>2797</v>
      </c>
      <c r="AZ200" s="11" t="s">
        <v>2798</v>
      </c>
      <c r="BA200" s="11" t="s">
        <v>2799</v>
      </c>
      <c r="BB200" s="11" t="s">
        <v>2800</v>
      </c>
      <c r="BC200" s="11" t="s">
        <v>2801</v>
      </c>
      <c r="BD200" s="11" t="s">
        <v>2802</v>
      </c>
      <c r="BE200" s="13"/>
    </row>
    <row r="201" spans="1:57" ht="20" hidden="1" customHeight="1" x14ac:dyDescent="0.15">
      <c r="A201" s="15" t="s">
        <v>2803</v>
      </c>
      <c r="B201" s="11" t="s">
        <v>2804</v>
      </c>
      <c r="C201" s="11" t="s">
        <v>45</v>
      </c>
      <c r="D201" s="12">
        <v>3729</v>
      </c>
      <c r="E201" s="11" t="s">
        <v>2805</v>
      </c>
      <c r="F201" s="11" t="s">
        <v>2806</v>
      </c>
      <c r="G201" s="12">
        <v>2021</v>
      </c>
      <c r="H201" s="11" t="s">
        <v>2807</v>
      </c>
      <c r="I201" s="13"/>
      <c r="J201" s="11" t="s">
        <v>100</v>
      </c>
      <c r="K201" s="11" t="s">
        <v>51</v>
      </c>
      <c r="L201" s="11" t="s">
        <v>52</v>
      </c>
      <c r="M201" s="13"/>
      <c r="N201" s="11" t="s">
        <v>2808</v>
      </c>
      <c r="O201" s="11" t="s">
        <v>2809</v>
      </c>
      <c r="P201" s="13"/>
      <c r="Q201" s="11" t="s">
        <v>57</v>
      </c>
      <c r="R201" s="13"/>
      <c r="S201" s="11" t="s">
        <v>59</v>
      </c>
      <c r="T201" s="11" t="s">
        <v>2810</v>
      </c>
      <c r="U201" s="11" t="s">
        <v>61</v>
      </c>
      <c r="V201" s="13"/>
      <c r="W201" s="13"/>
      <c r="X201" s="13"/>
      <c r="Y201" s="13"/>
      <c r="Z201" s="13"/>
      <c r="AA201" s="11" t="s">
        <v>650</v>
      </c>
      <c r="AB201" s="11" t="s">
        <v>2811</v>
      </c>
      <c r="AC201" s="13"/>
      <c r="AD201" s="13"/>
      <c r="AE201" s="13"/>
      <c r="AF201" s="13"/>
      <c r="AG201" s="13"/>
      <c r="AH201" s="13"/>
      <c r="AI201" s="13"/>
      <c r="AJ201" s="13"/>
      <c r="AK201" s="13"/>
      <c r="AL201" s="13"/>
      <c r="AM201" s="13"/>
      <c r="AN201" s="13"/>
      <c r="AO201" s="13"/>
      <c r="AP201" s="13"/>
      <c r="AQ201" s="13"/>
      <c r="AR201" s="13"/>
      <c r="AS201" s="13"/>
      <c r="AT201" s="13"/>
      <c r="AU201" s="13"/>
      <c r="AV201" s="13"/>
      <c r="AW201" s="13"/>
      <c r="AX201" s="13"/>
      <c r="AY201" s="11" t="s">
        <v>2812</v>
      </c>
      <c r="AZ201" s="11" t="s">
        <v>2813</v>
      </c>
      <c r="BA201" s="13"/>
      <c r="BB201" s="11" t="s">
        <v>2814</v>
      </c>
      <c r="BC201" s="11" t="s">
        <v>2815</v>
      </c>
      <c r="BD201" s="13"/>
      <c r="BE201" s="11" t="s">
        <v>2816</v>
      </c>
    </row>
    <row r="202" spans="1:57" ht="32" hidden="1" customHeight="1" x14ac:dyDescent="0.15">
      <c r="A202" s="15" t="s">
        <v>2817</v>
      </c>
      <c r="B202" s="11" t="s">
        <v>2818</v>
      </c>
      <c r="C202" s="11" t="s">
        <v>45</v>
      </c>
      <c r="D202" s="12">
        <v>5247</v>
      </c>
      <c r="E202" s="11" t="s">
        <v>2818</v>
      </c>
      <c r="F202" s="11" t="s">
        <v>2819</v>
      </c>
      <c r="G202" s="12">
        <v>2022</v>
      </c>
      <c r="H202" s="11" t="s">
        <v>564</v>
      </c>
      <c r="I202" s="13"/>
      <c r="J202" s="11" t="s">
        <v>75</v>
      </c>
      <c r="K202" s="11" t="s">
        <v>51</v>
      </c>
      <c r="L202" s="11" t="s">
        <v>77</v>
      </c>
      <c r="M202" s="11" t="s">
        <v>2820</v>
      </c>
      <c r="N202" s="11" t="s">
        <v>2821</v>
      </c>
      <c r="O202" s="11" t="s">
        <v>499</v>
      </c>
      <c r="P202" s="13"/>
      <c r="Q202" s="11" t="s">
        <v>57</v>
      </c>
      <c r="R202" s="13"/>
      <c r="S202" s="11" t="s">
        <v>59</v>
      </c>
      <c r="T202" s="11" t="s">
        <v>2822</v>
      </c>
      <c r="U202" s="11" t="s">
        <v>32</v>
      </c>
      <c r="V202" s="13"/>
      <c r="W202" s="13" t="s">
        <v>135</v>
      </c>
      <c r="X202" s="13" t="s">
        <v>2823</v>
      </c>
      <c r="Y202" s="13"/>
      <c r="Z202" s="13"/>
      <c r="AA202" s="11"/>
      <c r="AB202" s="13"/>
      <c r="AC202" s="13"/>
      <c r="AD202" s="13"/>
      <c r="AE202" s="13"/>
      <c r="AF202" s="13"/>
      <c r="AG202" s="13"/>
      <c r="AH202" s="13"/>
      <c r="AI202" s="13"/>
      <c r="AJ202" s="13"/>
      <c r="AK202" s="13"/>
      <c r="AL202" s="13"/>
      <c r="AM202" s="13"/>
      <c r="AN202" s="13"/>
      <c r="AO202" s="13"/>
      <c r="AP202" s="13"/>
      <c r="AQ202" s="11" t="s">
        <v>1266</v>
      </c>
      <c r="AR202" s="13"/>
      <c r="AS202" s="13"/>
      <c r="AT202" s="13"/>
      <c r="AU202" s="13"/>
      <c r="AV202" s="13"/>
      <c r="AW202" s="13"/>
      <c r="AX202" s="13"/>
      <c r="AY202" s="14" t="s">
        <v>2824</v>
      </c>
      <c r="AZ202" s="11" t="s">
        <v>2825</v>
      </c>
      <c r="BA202" s="14" t="s">
        <v>2826</v>
      </c>
      <c r="BB202" s="11" t="s">
        <v>2827</v>
      </c>
      <c r="BC202" s="11" t="s">
        <v>2828</v>
      </c>
      <c r="BD202" s="11" t="s">
        <v>2829</v>
      </c>
      <c r="BE202" s="13"/>
    </row>
    <row r="203" spans="1:57" ht="20" hidden="1" customHeight="1" x14ac:dyDescent="0.15">
      <c r="A203" s="15" t="s">
        <v>2830</v>
      </c>
      <c r="B203" s="11" t="s">
        <v>2831</v>
      </c>
      <c r="C203" s="11" t="s">
        <v>45</v>
      </c>
      <c r="D203" s="12">
        <v>1054</v>
      </c>
      <c r="E203" s="11" t="s">
        <v>2831</v>
      </c>
      <c r="F203" s="11" t="s">
        <v>2832</v>
      </c>
      <c r="G203" s="12">
        <v>2020</v>
      </c>
      <c r="H203" s="11" t="s">
        <v>149</v>
      </c>
      <c r="I203" s="13"/>
      <c r="J203" s="11" t="s">
        <v>100</v>
      </c>
      <c r="K203" s="11" t="s">
        <v>101</v>
      </c>
      <c r="L203" s="11" t="s">
        <v>77</v>
      </c>
      <c r="M203" s="11" t="s">
        <v>1771</v>
      </c>
      <c r="N203" s="11" t="s">
        <v>2833</v>
      </c>
      <c r="O203" s="11" t="s">
        <v>151</v>
      </c>
      <c r="P203" s="11" t="s">
        <v>2834</v>
      </c>
      <c r="Q203" s="11" t="s">
        <v>215</v>
      </c>
      <c r="R203" s="13"/>
      <c r="S203" s="11" t="s">
        <v>81</v>
      </c>
      <c r="T203" s="11" t="s">
        <v>2835</v>
      </c>
      <c r="U203" s="11" t="s">
        <v>109</v>
      </c>
      <c r="V203" s="13"/>
      <c r="W203" s="13"/>
      <c r="X203" s="13"/>
      <c r="Y203" s="13"/>
      <c r="Z203" s="13"/>
      <c r="AA203" s="13"/>
      <c r="AB203" s="13"/>
      <c r="AC203" s="13"/>
      <c r="AD203" s="13"/>
      <c r="AE203" s="13"/>
      <c r="AF203" s="13"/>
      <c r="AG203" s="13"/>
      <c r="AH203" s="13"/>
      <c r="AI203" s="13"/>
      <c r="AJ203" s="13"/>
      <c r="AK203" s="13"/>
      <c r="AL203" s="13"/>
      <c r="AM203" s="11" t="s">
        <v>113</v>
      </c>
      <c r="AN203" s="13"/>
      <c r="AO203" s="11" t="s">
        <v>2836</v>
      </c>
      <c r="AP203" s="11" t="s">
        <v>2837</v>
      </c>
      <c r="AQ203" s="13"/>
      <c r="AR203" s="13"/>
      <c r="AS203" s="13"/>
      <c r="AT203" s="13"/>
      <c r="AU203" s="13"/>
      <c r="AV203" s="13"/>
      <c r="AW203" s="13"/>
      <c r="AX203" s="13"/>
      <c r="AY203" s="11" t="s">
        <v>2838</v>
      </c>
      <c r="AZ203" s="11" t="s">
        <v>2839</v>
      </c>
      <c r="BA203" s="11" t="s">
        <v>2840</v>
      </c>
      <c r="BB203" s="11" t="s">
        <v>2841</v>
      </c>
      <c r="BC203" s="13"/>
      <c r="BD203" s="13"/>
      <c r="BE203" s="13"/>
    </row>
    <row r="204" spans="1:57" ht="32" hidden="1" customHeight="1" x14ac:dyDescent="0.15">
      <c r="A204" s="15" t="s">
        <v>2842</v>
      </c>
      <c r="B204" s="11" t="s">
        <v>2843</v>
      </c>
      <c r="C204" s="11" t="s">
        <v>45</v>
      </c>
      <c r="D204" s="12">
        <v>1057</v>
      </c>
      <c r="E204" s="11" t="s">
        <v>2844</v>
      </c>
      <c r="F204" s="11" t="s">
        <v>2845</v>
      </c>
      <c r="G204" s="12">
        <v>2020</v>
      </c>
      <c r="H204" s="11" t="s">
        <v>2846</v>
      </c>
      <c r="I204" s="13"/>
      <c r="J204" s="11" t="s">
        <v>2847</v>
      </c>
      <c r="K204" s="11" t="s">
        <v>2848</v>
      </c>
      <c r="L204" s="11" t="s">
        <v>77</v>
      </c>
      <c r="M204" s="14" t="s">
        <v>2849</v>
      </c>
      <c r="N204" s="11" t="s">
        <v>2850</v>
      </c>
      <c r="O204" s="11" t="s">
        <v>131</v>
      </c>
      <c r="P204" s="11" t="s">
        <v>2851</v>
      </c>
      <c r="Q204" s="11" t="s">
        <v>57</v>
      </c>
      <c r="R204" s="13"/>
      <c r="S204" s="11" t="s">
        <v>1680</v>
      </c>
      <c r="T204" s="13"/>
      <c r="U204" s="11" t="s">
        <v>34</v>
      </c>
      <c r="V204" s="13"/>
      <c r="W204" s="13"/>
      <c r="X204" s="13"/>
      <c r="Y204" s="13"/>
      <c r="Z204" s="13"/>
      <c r="AA204" s="13"/>
      <c r="AB204" s="13"/>
      <c r="AC204" s="13"/>
      <c r="AD204" s="13"/>
      <c r="AE204" s="13"/>
      <c r="AF204" s="13"/>
      <c r="AG204" s="13"/>
      <c r="AH204" s="13"/>
      <c r="AI204" s="13"/>
      <c r="AJ204" s="13"/>
      <c r="AK204" s="13"/>
      <c r="AL204" s="13"/>
      <c r="AM204" s="13"/>
      <c r="AN204" s="13"/>
      <c r="AO204" s="13"/>
      <c r="AP204" s="13"/>
      <c r="AQ204" s="13"/>
      <c r="AR204" s="13"/>
      <c r="AS204" s="13"/>
      <c r="AT204" s="13"/>
      <c r="AU204" s="11" t="s">
        <v>553</v>
      </c>
      <c r="AV204" s="13"/>
      <c r="AW204" s="13"/>
      <c r="AX204" s="13"/>
      <c r="AY204" s="14" t="s">
        <v>2852</v>
      </c>
      <c r="AZ204" s="14" t="s">
        <v>2853</v>
      </c>
      <c r="BA204" s="14" t="s">
        <v>2854</v>
      </c>
      <c r="BB204" s="11" t="s">
        <v>2855</v>
      </c>
      <c r="BC204" s="11" t="s">
        <v>2856</v>
      </c>
      <c r="BD204" s="11" t="s">
        <v>2857</v>
      </c>
      <c r="BE204" s="13"/>
    </row>
    <row r="205" spans="1:57" ht="20" hidden="1" customHeight="1" x14ac:dyDescent="0.15">
      <c r="A205" s="15" t="s">
        <v>2858</v>
      </c>
      <c r="B205" s="11" t="s">
        <v>2859</v>
      </c>
      <c r="C205" s="11" t="s">
        <v>45</v>
      </c>
      <c r="D205" s="12">
        <v>5251</v>
      </c>
      <c r="E205" s="11" t="s">
        <v>2859</v>
      </c>
      <c r="F205" s="11" t="s">
        <v>2860</v>
      </c>
      <c r="G205" s="12">
        <v>2022</v>
      </c>
      <c r="H205" s="11" t="s">
        <v>383</v>
      </c>
      <c r="I205" s="13"/>
      <c r="J205" s="11" t="s">
        <v>50</v>
      </c>
      <c r="K205" s="11" t="s">
        <v>51</v>
      </c>
      <c r="L205" s="11" t="s">
        <v>77</v>
      </c>
      <c r="M205" s="13"/>
      <c r="N205" s="11" t="s">
        <v>2861</v>
      </c>
      <c r="O205" s="11" t="s">
        <v>499</v>
      </c>
      <c r="P205" s="11" t="s">
        <v>2862</v>
      </c>
      <c r="Q205" s="11" t="s">
        <v>57</v>
      </c>
      <c r="R205" s="13"/>
      <c r="S205" s="11" t="s">
        <v>59</v>
      </c>
      <c r="T205" s="13"/>
      <c r="U205" s="11" t="s">
        <v>61</v>
      </c>
      <c r="V205" s="11" t="s">
        <v>2863</v>
      </c>
      <c r="W205" s="13"/>
      <c r="X205" s="13"/>
      <c r="Y205" s="13"/>
      <c r="Z205" s="13"/>
      <c r="AA205" s="11" t="s">
        <v>62</v>
      </c>
      <c r="AB205" s="11" t="s">
        <v>2864</v>
      </c>
      <c r="AC205" s="13"/>
      <c r="AD205" s="13"/>
      <c r="AE205" s="13"/>
      <c r="AF205" s="13"/>
      <c r="AG205" s="13"/>
      <c r="AH205" s="13"/>
      <c r="AI205" s="13"/>
      <c r="AJ205" s="13"/>
      <c r="AK205" s="13"/>
      <c r="AL205" s="13"/>
      <c r="AM205" s="13"/>
      <c r="AN205" s="13"/>
      <c r="AO205" s="13"/>
      <c r="AP205" s="13"/>
      <c r="AQ205" s="13"/>
      <c r="AR205" s="13"/>
      <c r="AS205" s="13"/>
      <c r="AT205" s="13"/>
      <c r="AU205" s="13"/>
      <c r="AV205" s="13"/>
      <c r="AW205" s="13"/>
      <c r="AX205" s="13"/>
      <c r="AY205" s="11" t="s">
        <v>2865</v>
      </c>
      <c r="AZ205" s="11" t="s">
        <v>2866</v>
      </c>
      <c r="BA205" s="11" t="s">
        <v>2867</v>
      </c>
      <c r="BB205" s="11" t="s">
        <v>2868</v>
      </c>
      <c r="BC205" s="11" t="s">
        <v>2869</v>
      </c>
      <c r="BD205" s="11" t="s">
        <v>2870</v>
      </c>
      <c r="BE205" s="11" t="s">
        <v>2871</v>
      </c>
    </row>
    <row r="206" spans="1:57" ht="20" hidden="1" customHeight="1" x14ac:dyDescent="0.15">
      <c r="A206" s="15" t="s">
        <v>2872</v>
      </c>
      <c r="B206" s="11" t="s">
        <v>2873</v>
      </c>
      <c r="C206" s="11" t="s">
        <v>45</v>
      </c>
      <c r="D206" s="12">
        <v>3804</v>
      </c>
      <c r="E206" s="11" t="s">
        <v>2873</v>
      </c>
      <c r="F206" s="11" t="s">
        <v>2874</v>
      </c>
      <c r="G206" s="12">
        <v>2021</v>
      </c>
      <c r="H206" s="11" t="s">
        <v>149</v>
      </c>
      <c r="I206" s="13"/>
      <c r="J206" s="11" t="s">
        <v>100</v>
      </c>
      <c r="K206" s="11" t="s">
        <v>101</v>
      </c>
      <c r="L206" s="11" t="s">
        <v>77</v>
      </c>
      <c r="M206" s="13"/>
      <c r="N206" s="11" t="s">
        <v>2875</v>
      </c>
      <c r="O206" s="11" t="s">
        <v>131</v>
      </c>
      <c r="P206" s="11" t="s">
        <v>2876</v>
      </c>
      <c r="Q206" s="11" t="s">
        <v>105</v>
      </c>
      <c r="R206" s="13"/>
      <c r="S206" s="11" t="s">
        <v>59</v>
      </c>
      <c r="T206" s="13"/>
      <c r="U206" s="11" t="s">
        <v>109</v>
      </c>
      <c r="V206" s="13"/>
      <c r="W206" s="13"/>
      <c r="X206" s="13"/>
      <c r="Y206" s="13"/>
      <c r="Z206" s="13"/>
      <c r="AA206" s="13"/>
      <c r="AB206" s="13"/>
      <c r="AC206" s="13"/>
      <c r="AD206" s="13"/>
      <c r="AE206" s="13"/>
      <c r="AF206" s="13"/>
      <c r="AG206" s="13"/>
      <c r="AH206" s="13"/>
      <c r="AI206" s="13"/>
      <c r="AJ206" s="13"/>
      <c r="AK206" s="13"/>
      <c r="AL206" s="13"/>
      <c r="AM206" s="11" t="s">
        <v>113</v>
      </c>
      <c r="AN206" s="13"/>
      <c r="AO206" s="11" t="s">
        <v>723</v>
      </c>
      <c r="AP206" s="13"/>
      <c r="AQ206" s="13"/>
      <c r="AR206" s="13"/>
      <c r="AS206" s="13"/>
      <c r="AT206" s="13"/>
      <c r="AU206" s="13"/>
      <c r="AV206" s="13"/>
      <c r="AW206" s="13"/>
      <c r="AX206" s="13"/>
      <c r="AY206" s="11" t="s">
        <v>2877</v>
      </c>
      <c r="AZ206" s="11" t="s">
        <v>2878</v>
      </c>
      <c r="BA206" s="11" t="s">
        <v>2879</v>
      </c>
      <c r="BB206" s="11" t="s">
        <v>2880</v>
      </c>
      <c r="BC206" s="13"/>
      <c r="BD206" s="11" t="s">
        <v>2881</v>
      </c>
      <c r="BE206" s="11" t="s">
        <v>2882</v>
      </c>
    </row>
    <row r="207" spans="1:57" ht="32" hidden="1" customHeight="1" x14ac:dyDescent="0.15">
      <c r="A207" s="15" t="s">
        <v>2883</v>
      </c>
      <c r="B207" s="11" t="s">
        <v>2884</v>
      </c>
      <c r="C207" s="11" t="s">
        <v>45</v>
      </c>
      <c r="D207" s="12">
        <v>3819</v>
      </c>
      <c r="E207" s="11" t="s">
        <v>2885</v>
      </c>
      <c r="F207" s="11" t="s">
        <v>2886</v>
      </c>
      <c r="G207" s="12">
        <v>2021</v>
      </c>
      <c r="H207" s="11" t="s">
        <v>2887</v>
      </c>
      <c r="I207" s="11" t="s">
        <v>2888</v>
      </c>
      <c r="J207" s="11" t="s">
        <v>485</v>
      </c>
      <c r="K207" s="11" t="s">
        <v>101</v>
      </c>
      <c r="L207" s="11" t="s">
        <v>52</v>
      </c>
      <c r="M207" s="13"/>
      <c r="N207" s="11" t="s">
        <v>2889</v>
      </c>
      <c r="O207" s="11" t="s">
        <v>103</v>
      </c>
      <c r="P207" s="11" t="s">
        <v>2890</v>
      </c>
      <c r="Q207" s="11" t="s">
        <v>57</v>
      </c>
      <c r="R207" s="11" t="s">
        <v>2891</v>
      </c>
      <c r="S207" s="11" t="s">
        <v>59</v>
      </c>
      <c r="T207" s="13"/>
      <c r="U207" s="11" t="s">
        <v>61</v>
      </c>
      <c r="V207" s="13"/>
      <c r="W207" s="13"/>
      <c r="X207" s="13"/>
      <c r="Y207" s="13"/>
      <c r="Z207" s="13"/>
      <c r="AA207" s="11" t="s">
        <v>62</v>
      </c>
      <c r="AB207" s="11" t="s">
        <v>2892</v>
      </c>
      <c r="AC207" s="13"/>
      <c r="AD207" s="13"/>
      <c r="AE207" s="13"/>
      <c r="AF207" s="13"/>
      <c r="AG207" s="13"/>
      <c r="AH207" s="13"/>
      <c r="AI207" s="13"/>
      <c r="AJ207" s="13"/>
      <c r="AK207" s="13"/>
      <c r="AL207" s="13"/>
      <c r="AM207" s="13"/>
      <c r="AN207" s="13"/>
      <c r="AO207" s="13"/>
      <c r="AP207" s="13"/>
      <c r="AQ207" s="13"/>
      <c r="AR207" s="13"/>
      <c r="AS207" s="13"/>
      <c r="AT207" s="13"/>
      <c r="AU207" s="13"/>
      <c r="AV207" s="13"/>
      <c r="AW207" s="13"/>
      <c r="AX207" s="13"/>
      <c r="AY207" s="11" t="s">
        <v>2893</v>
      </c>
      <c r="AZ207" s="11" t="s">
        <v>2894</v>
      </c>
      <c r="BA207" s="11" t="s">
        <v>2895</v>
      </c>
      <c r="BB207" s="13"/>
      <c r="BC207" s="11" t="s">
        <v>2896</v>
      </c>
      <c r="BD207" s="13"/>
      <c r="BE207" s="13"/>
    </row>
    <row r="208" spans="1:57" ht="20" hidden="1" customHeight="1" x14ac:dyDescent="0.15">
      <c r="A208" s="15" t="s">
        <v>2897</v>
      </c>
      <c r="B208" s="11" t="s">
        <v>2898</v>
      </c>
      <c r="C208" s="11" t="s">
        <v>45</v>
      </c>
      <c r="D208" s="12">
        <v>3836</v>
      </c>
      <c r="E208" s="11" t="s">
        <v>2899</v>
      </c>
      <c r="F208" s="11" t="s">
        <v>2900</v>
      </c>
      <c r="G208" s="12">
        <v>2021</v>
      </c>
      <c r="H208" s="11" t="s">
        <v>1051</v>
      </c>
      <c r="I208" s="13"/>
      <c r="J208" s="11" t="s">
        <v>485</v>
      </c>
      <c r="K208" s="11" t="s">
        <v>101</v>
      </c>
      <c r="L208" s="11" t="s">
        <v>77</v>
      </c>
      <c r="M208" s="13"/>
      <c r="N208" s="11" t="s">
        <v>2901</v>
      </c>
      <c r="O208" s="11" t="s">
        <v>151</v>
      </c>
      <c r="P208" s="11" t="s">
        <v>2902</v>
      </c>
      <c r="Q208" s="11" t="s">
        <v>215</v>
      </c>
      <c r="R208" s="11" t="s">
        <v>2903</v>
      </c>
      <c r="S208" s="11" t="s">
        <v>81</v>
      </c>
      <c r="T208" s="11" t="s">
        <v>2904</v>
      </c>
      <c r="U208" s="11" t="s">
        <v>32</v>
      </c>
      <c r="V208" s="13"/>
      <c r="W208" s="13"/>
      <c r="X208" s="13"/>
      <c r="Y208" s="13"/>
      <c r="Z208" s="13"/>
      <c r="AA208" s="11" t="s">
        <v>283</v>
      </c>
      <c r="AB208" s="11" t="s">
        <v>2905</v>
      </c>
      <c r="AC208" s="13"/>
      <c r="AD208" s="13"/>
      <c r="AE208" s="13"/>
      <c r="AF208" s="13"/>
      <c r="AG208" s="13"/>
      <c r="AH208" s="13"/>
      <c r="AI208" s="13"/>
      <c r="AJ208" s="13"/>
      <c r="AK208" s="13"/>
      <c r="AL208" s="13"/>
      <c r="AM208" s="13"/>
      <c r="AN208" s="13"/>
      <c r="AO208" s="13"/>
      <c r="AP208" s="13"/>
      <c r="AQ208" s="11" t="s">
        <v>1266</v>
      </c>
      <c r="AR208" s="11" t="s">
        <v>2906</v>
      </c>
      <c r="AS208" s="13"/>
      <c r="AT208" s="13"/>
      <c r="AU208" s="13"/>
      <c r="AV208" s="13"/>
      <c r="AW208" s="13"/>
      <c r="AX208" s="13"/>
      <c r="AY208" s="11" t="s">
        <v>2907</v>
      </c>
      <c r="AZ208" s="11" t="s">
        <v>2908</v>
      </c>
      <c r="BA208" s="11" t="s">
        <v>2909</v>
      </c>
      <c r="BB208" s="14" t="s">
        <v>2910</v>
      </c>
      <c r="BC208" s="11" t="s">
        <v>2911</v>
      </c>
      <c r="BD208" s="11" t="s">
        <v>2912</v>
      </c>
      <c r="BE208" s="11" t="s">
        <v>2913</v>
      </c>
    </row>
    <row r="209" spans="1:57" ht="44" hidden="1" customHeight="1" x14ac:dyDescent="0.15">
      <c r="A209" s="15" t="s">
        <v>2914</v>
      </c>
      <c r="B209" s="11" t="s">
        <v>2915</v>
      </c>
      <c r="C209" s="11" t="s">
        <v>45</v>
      </c>
      <c r="D209" s="12">
        <v>1090</v>
      </c>
      <c r="E209" s="11" t="s">
        <v>2915</v>
      </c>
      <c r="F209" s="11" t="s">
        <v>2916</v>
      </c>
      <c r="G209" s="12">
        <v>2020</v>
      </c>
      <c r="H209" s="11" t="s">
        <v>149</v>
      </c>
      <c r="I209" s="13"/>
      <c r="J209" s="11" t="s">
        <v>100</v>
      </c>
      <c r="K209" s="11" t="s">
        <v>101</v>
      </c>
      <c r="L209" s="11" t="s">
        <v>77</v>
      </c>
      <c r="M209" s="11" t="s">
        <v>2917</v>
      </c>
      <c r="N209" s="11" t="s">
        <v>2918</v>
      </c>
      <c r="O209" s="11" t="s">
        <v>499</v>
      </c>
      <c r="P209" s="13"/>
      <c r="Q209" s="11" t="s">
        <v>57</v>
      </c>
      <c r="R209" s="13"/>
      <c r="S209" s="11" t="s">
        <v>59</v>
      </c>
      <c r="T209" s="13"/>
      <c r="U209" s="11" t="s">
        <v>61</v>
      </c>
      <c r="V209" s="13"/>
      <c r="W209" s="13"/>
      <c r="X209" s="13"/>
      <c r="Y209" s="13"/>
      <c r="Z209" s="13"/>
      <c r="AA209" s="11" t="s">
        <v>62</v>
      </c>
      <c r="AB209" s="11" t="s">
        <v>2919</v>
      </c>
      <c r="AC209" s="13"/>
      <c r="AD209" s="13"/>
      <c r="AE209" s="13"/>
      <c r="AF209" s="13"/>
      <c r="AG209" s="13"/>
      <c r="AH209" s="13"/>
      <c r="AI209" s="13"/>
      <c r="AJ209" s="13"/>
      <c r="AK209" s="13"/>
      <c r="AL209" s="13"/>
      <c r="AM209" s="13"/>
      <c r="AN209" s="13"/>
      <c r="AO209" s="13"/>
      <c r="AP209" s="13"/>
      <c r="AQ209" s="13"/>
      <c r="AR209" s="13"/>
      <c r="AS209" s="13"/>
      <c r="AT209" s="13"/>
      <c r="AU209" s="13"/>
      <c r="AV209" s="13"/>
      <c r="AW209" s="13"/>
      <c r="AX209" s="13"/>
      <c r="AY209" s="11" t="s">
        <v>2920</v>
      </c>
      <c r="AZ209" s="11" t="s">
        <v>2921</v>
      </c>
      <c r="BA209" s="11" t="s">
        <v>2922</v>
      </c>
      <c r="BB209" s="11" t="s">
        <v>2923</v>
      </c>
      <c r="BC209" s="11" t="s">
        <v>2924</v>
      </c>
      <c r="BD209" s="11" t="s">
        <v>2925</v>
      </c>
      <c r="BE209" s="11" t="s">
        <v>2926</v>
      </c>
    </row>
    <row r="210" spans="1:57" ht="20" hidden="1" customHeight="1" x14ac:dyDescent="0.15">
      <c r="A210" s="15" t="s">
        <v>2927</v>
      </c>
      <c r="B210" s="11" t="s">
        <v>2928</v>
      </c>
      <c r="C210" s="11" t="s">
        <v>45</v>
      </c>
      <c r="D210" s="12">
        <v>3843</v>
      </c>
      <c r="E210" s="11" t="s">
        <v>2928</v>
      </c>
      <c r="F210" s="11" t="s">
        <v>2929</v>
      </c>
      <c r="G210" s="12">
        <v>2021</v>
      </c>
      <c r="H210" s="11" t="s">
        <v>2930</v>
      </c>
      <c r="I210" s="13"/>
      <c r="J210" s="11" t="s">
        <v>2931</v>
      </c>
      <c r="K210" s="11" t="s">
        <v>101</v>
      </c>
      <c r="L210" s="11" t="s">
        <v>52</v>
      </c>
      <c r="M210" s="90" t="s">
        <v>2932</v>
      </c>
      <c r="N210" s="11" t="s">
        <v>2933</v>
      </c>
      <c r="O210" s="11" t="s">
        <v>131</v>
      </c>
      <c r="P210" s="11" t="s">
        <v>2934</v>
      </c>
      <c r="Q210" s="11" t="s">
        <v>231</v>
      </c>
      <c r="R210" s="11" t="s">
        <v>2935</v>
      </c>
      <c r="S210" s="11" t="s">
        <v>59</v>
      </c>
      <c r="T210" s="11" t="s">
        <v>2936</v>
      </c>
      <c r="U210" s="11" t="s">
        <v>233</v>
      </c>
      <c r="V210" s="13"/>
      <c r="W210" s="11" t="s">
        <v>1801</v>
      </c>
      <c r="X210" s="11" t="s">
        <v>2937</v>
      </c>
      <c r="Y210" s="13"/>
      <c r="Z210" s="13"/>
      <c r="AA210" s="13"/>
      <c r="AB210" s="13"/>
      <c r="AC210" s="13"/>
      <c r="AD210" s="13"/>
      <c r="AE210" s="13"/>
      <c r="AF210" s="13"/>
      <c r="AG210" s="13"/>
      <c r="AH210" s="13"/>
      <c r="AI210" s="13"/>
      <c r="AJ210" s="13"/>
      <c r="AK210" s="13"/>
      <c r="AL210" s="13"/>
      <c r="AM210" s="13"/>
      <c r="AN210" s="13"/>
      <c r="AO210" s="13"/>
      <c r="AP210" s="13"/>
      <c r="AQ210" s="13"/>
      <c r="AR210" s="13"/>
      <c r="AS210" s="13"/>
      <c r="AT210" s="13"/>
      <c r="AU210" s="13"/>
      <c r="AV210" s="13"/>
      <c r="AW210" s="13"/>
      <c r="AX210" s="13"/>
      <c r="AY210" s="14" t="s">
        <v>2938</v>
      </c>
      <c r="AZ210" s="11" t="s">
        <v>2939</v>
      </c>
      <c r="BA210" s="14" t="s">
        <v>2940</v>
      </c>
      <c r="BB210" s="14" t="s">
        <v>2941</v>
      </c>
      <c r="BC210" s="11" t="s">
        <v>2942</v>
      </c>
      <c r="BD210" s="11" t="s">
        <v>2943</v>
      </c>
      <c r="BE210" s="11" t="s">
        <v>2944</v>
      </c>
    </row>
    <row r="211" spans="1:57" ht="20" hidden="1" customHeight="1" x14ac:dyDescent="0.15">
      <c r="A211" s="15" t="s">
        <v>2945</v>
      </c>
      <c r="B211" s="11" t="s">
        <v>2946</v>
      </c>
      <c r="C211" s="11" t="s">
        <v>45</v>
      </c>
      <c r="D211" s="12">
        <v>3851</v>
      </c>
      <c r="E211" s="11" t="s">
        <v>2947</v>
      </c>
      <c r="F211" s="11" t="s">
        <v>2948</v>
      </c>
      <c r="G211" s="12">
        <v>2021</v>
      </c>
      <c r="H211" s="11" t="s">
        <v>149</v>
      </c>
      <c r="I211" s="11" t="s">
        <v>2949</v>
      </c>
      <c r="J211" s="11" t="s">
        <v>100</v>
      </c>
      <c r="K211" s="11" t="s">
        <v>101</v>
      </c>
      <c r="L211" s="11" t="s">
        <v>52</v>
      </c>
      <c r="M211" s="13"/>
      <c r="N211" s="11" t="s">
        <v>2950</v>
      </c>
      <c r="O211" s="11" t="s">
        <v>151</v>
      </c>
      <c r="P211" s="11" t="s">
        <v>2951</v>
      </c>
      <c r="Q211" s="11" t="s">
        <v>215</v>
      </c>
      <c r="R211" s="13"/>
      <c r="S211" s="11" t="s">
        <v>988</v>
      </c>
      <c r="T211" s="11" t="s">
        <v>2952</v>
      </c>
      <c r="U211" s="11" t="s">
        <v>109</v>
      </c>
      <c r="V211" s="13"/>
      <c r="W211" s="13"/>
      <c r="X211" s="13"/>
      <c r="Y211" s="13"/>
      <c r="Z211" s="13"/>
      <c r="AA211" s="13"/>
      <c r="AB211" s="13"/>
      <c r="AC211" s="13"/>
      <c r="AD211" s="13"/>
      <c r="AE211" s="13"/>
      <c r="AF211" s="13"/>
      <c r="AG211" s="13"/>
      <c r="AH211" s="13"/>
      <c r="AI211" s="13"/>
      <c r="AJ211" s="13"/>
      <c r="AK211" s="13"/>
      <c r="AL211" s="13"/>
      <c r="AM211" s="11" t="s">
        <v>113</v>
      </c>
      <c r="AN211" s="13"/>
      <c r="AO211" s="13" t="s">
        <v>304</v>
      </c>
      <c r="AP211" s="13"/>
      <c r="AQ211" s="13"/>
      <c r="AR211" s="13"/>
      <c r="AS211" s="13"/>
      <c r="AT211" s="13"/>
      <c r="AU211" s="13"/>
      <c r="AV211" s="13"/>
      <c r="AW211" s="13"/>
      <c r="AX211" s="13"/>
      <c r="AY211" s="11" t="s">
        <v>2953</v>
      </c>
      <c r="AZ211" s="11" t="s">
        <v>2954</v>
      </c>
      <c r="BA211" s="11" t="s">
        <v>2955</v>
      </c>
      <c r="BB211" s="11" t="s">
        <v>2956</v>
      </c>
      <c r="BC211" s="13"/>
      <c r="BD211" s="11" t="s">
        <v>2957</v>
      </c>
      <c r="BE211" s="11" t="s">
        <v>2958</v>
      </c>
    </row>
    <row r="212" spans="1:57" ht="20" hidden="1" customHeight="1" x14ac:dyDescent="0.15">
      <c r="A212" s="15" t="s">
        <v>2959</v>
      </c>
      <c r="B212" s="11" t="s">
        <v>2960</v>
      </c>
      <c r="C212" s="11" t="s">
        <v>45</v>
      </c>
      <c r="D212" s="12">
        <v>3861</v>
      </c>
      <c r="E212" s="11" t="s">
        <v>2960</v>
      </c>
      <c r="F212" s="11" t="s">
        <v>2961</v>
      </c>
      <c r="G212" s="12">
        <v>2021</v>
      </c>
      <c r="H212" s="11" t="s">
        <v>149</v>
      </c>
      <c r="I212" s="13"/>
      <c r="J212" s="11" t="s">
        <v>100</v>
      </c>
      <c r="K212" s="11" t="s">
        <v>101</v>
      </c>
      <c r="L212" s="11" t="s">
        <v>77</v>
      </c>
      <c r="M212" s="13"/>
      <c r="N212" s="11" t="s">
        <v>2962</v>
      </c>
      <c r="O212" s="11" t="s">
        <v>151</v>
      </c>
      <c r="P212" s="11" t="s">
        <v>2963</v>
      </c>
      <c r="Q212" s="11" t="s">
        <v>170</v>
      </c>
      <c r="R212" s="13"/>
      <c r="S212" s="11" t="s">
        <v>172</v>
      </c>
      <c r="T212" s="13"/>
      <c r="U212" s="11" t="s">
        <v>109</v>
      </c>
      <c r="V212" s="13"/>
      <c r="W212" s="13"/>
      <c r="X212" s="13"/>
      <c r="Y212" s="13"/>
      <c r="Z212" s="13"/>
      <c r="AA212" s="13"/>
      <c r="AB212" s="13"/>
      <c r="AC212" s="13"/>
      <c r="AD212" s="13"/>
      <c r="AE212" s="13"/>
      <c r="AF212" s="13"/>
      <c r="AG212" s="13"/>
      <c r="AH212" s="13"/>
      <c r="AI212" s="13"/>
      <c r="AJ212" s="13"/>
      <c r="AK212" s="13"/>
      <c r="AL212" s="13"/>
      <c r="AM212" s="11" t="s">
        <v>113</v>
      </c>
      <c r="AN212" s="13"/>
      <c r="AO212" s="11" t="s">
        <v>449</v>
      </c>
      <c r="AP212" s="13"/>
      <c r="AQ212" s="13"/>
      <c r="AR212" s="13"/>
      <c r="AS212" s="13"/>
      <c r="AT212" s="13"/>
      <c r="AU212" s="13"/>
      <c r="AV212" s="13"/>
      <c r="AW212" s="13"/>
      <c r="AX212" s="13"/>
      <c r="AY212" s="11" t="s">
        <v>2964</v>
      </c>
      <c r="AZ212" s="11" t="s">
        <v>2965</v>
      </c>
      <c r="BA212" s="11" t="s">
        <v>2966</v>
      </c>
      <c r="BB212" s="11" t="s">
        <v>2967</v>
      </c>
      <c r="BC212" s="11" t="s">
        <v>2968</v>
      </c>
      <c r="BD212" s="11" t="s">
        <v>2969</v>
      </c>
      <c r="BE212" s="13"/>
    </row>
    <row r="213" spans="1:57" ht="32" hidden="1" customHeight="1" x14ac:dyDescent="0.15">
      <c r="A213" s="15" t="s">
        <v>2970</v>
      </c>
      <c r="B213" s="11" t="s">
        <v>2971</v>
      </c>
      <c r="C213" s="11" t="s">
        <v>45</v>
      </c>
      <c r="D213" s="12">
        <v>3900</v>
      </c>
      <c r="E213" s="11" t="s">
        <v>2972</v>
      </c>
      <c r="F213" s="11" t="s">
        <v>2973</v>
      </c>
      <c r="G213" s="12">
        <v>2021</v>
      </c>
      <c r="H213" s="11" t="s">
        <v>149</v>
      </c>
      <c r="I213" s="13"/>
      <c r="J213" s="11" t="s">
        <v>100</v>
      </c>
      <c r="K213" s="11" t="s">
        <v>101</v>
      </c>
      <c r="L213" s="11" t="s">
        <v>52</v>
      </c>
      <c r="M213" s="11" t="s">
        <v>2974</v>
      </c>
      <c r="N213" s="11" t="s">
        <v>2975</v>
      </c>
      <c r="O213" s="11" t="s">
        <v>245</v>
      </c>
      <c r="P213" s="11" t="s">
        <v>2976</v>
      </c>
      <c r="Q213" s="11" t="s">
        <v>2977</v>
      </c>
      <c r="R213" s="11" t="s">
        <v>2978</v>
      </c>
      <c r="S213" s="11" t="s">
        <v>647</v>
      </c>
      <c r="T213" s="11" t="s">
        <v>2979</v>
      </c>
      <c r="U213" s="11" t="s">
        <v>61</v>
      </c>
      <c r="V213" s="13"/>
      <c r="W213" s="13"/>
      <c r="X213" s="13"/>
      <c r="Y213" s="13"/>
      <c r="Z213" s="13"/>
      <c r="AA213" s="11" t="s">
        <v>650</v>
      </c>
      <c r="AB213" s="13"/>
      <c r="AC213" s="13"/>
      <c r="AD213" s="13"/>
      <c r="AE213" s="13"/>
      <c r="AF213" s="13"/>
      <c r="AG213" s="13"/>
      <c r="AH213" s="13"/>
      <c r="AI213" s="13"/>
      <c r="AJ213" s="13"/>
      <c r="AK213" s="13"/>
      <c r="AL213" s="13"/>
      <c r="AM213" s="13"/>
      <c r="AN213" s="13"/>
      <c r="AO213" s="13"/>
      <c r="AP213" s="13"/>
      <c r="AQ213" s="13"/>
      <c r="AR213" s="13"/>
      <c r="AS213" s="13"/>
      <c r="AT213" s="13"/>
      <c r="AU213" s="13"/>
      <c r="AV213" s="13"/>
      <c r="AW213" s="13"/>
      <c r="AX213" s="13"/>
      <c r="AY213" s="11" t="s">
        <v>2980</v>
      </c>
      <c r="AZ213" s="11" t="s">
        <v>2981</v>
      </c>
      <c r="BA213" s="11" t="s">
        <v>2982</v>
      </c>
      <c r="BB213" s="11" t="s">
        <v>2983</v>
      </c>
      <c r="BC213" s="13"/>
      <c r="BD213" s="11" t="s">
        <v>2984</v>
      </c>
      <c r="BE213" s="11" t="s">
        <v>2985</v>
      </c>
    </row>
    <row r="214" spans="1:57" ht="20" hidden="1" customHeight="1" x14ac:dyDescent="0.15">
      <c r="A214" s="15" t="s">
        <v>2986</v>
      </c>
      <c r="B214" s="11" t="s">
        <v>2987</v>
      </c>
      <c r="C214" s="11" t="s">
        <v>45</v>
      </c>
      <c r="D214" s="12">
        <v>5269</v>
      </c>
      <c r="E214" s="11" t="s">
        <v>2988</v>
      </c>
      <c r="F214" s="11" t="s">
        <v>2989</v>
      </c>
      <c r="G214" s="12">
        <v>2022</v>
      </c>
      <c r="H214" s="11" t="s">
        <v>149</v>
      </c>
      <c r="I214" s="13"/>
      <c r="J214" s="11" t="s">
        <v>100</v>
      </c>
      <c r="K214" s="11" t="s">
        <v>101</v>
      </c>
      <c r="L214" s="11" t="s">
        <v>77</v>
      </c>
      <c r="M214" s="11" t="s">
        <v>2990</v>
      </c>
      <c r="N214" s="11" t="s">
        <v>2991</v>
      </c>
      <c r="O214" s="11" t="s">
        <v>1114</v>
      </c>
      <c r="P214" s="13"/>
      <c r="Q214" s="11" t="s">
        <v>2992</v>
      </c>
      <c r="R214" s="11" t="s">
        <v>2993</v>
      </c>
      <c r="S214" s="11" t="s">
        <v>2994</v>
      </c>
      <c r="T214" s="11" t="s">
        <v>2995</v>
      </c>
      <c r="U214" s="11" t="s">
        <v>173</v>
      </c>
      <c r="V214" s="11" t="s">
        <v>2996</v>
      </c>
      <c r="W214" s="13"/>
      <c r="X214" s="13"/>
      <c r="Y214" s="13"/>
      <c r="Z214" s="13"/>
      <c r="AA214" s="13"/>
      <c r="AB214" s="13"/>
      <c r="AC214" s="13"/>
      <c r="AD214" s="13"/>
      <c r="AE214" s="13"/>
      <c r="AF214" s="13"/>
      <c r="AG214" s="13"/>
      <c r="AH214" s="13"/>
      <c r="AI214" s="13"/>
      <c r="AJ214" s="13"/>
      <c r="AK214" s="13"/>
      <c r="AL214" s="13"/>
      <c r="AM214" s="13"/>
      <c r="AN214" s="13"/>
      <c r="AO214" s="13"/>
      <c r="AP214" s="13"/>
      <c r="AQ214" s="13"/>
      <c r="AR214" s="13"/>
      <c r="AS214" s="11" t="s">
        <v>176</v>
      </c>
      <c r="AT214" s="11" t="s">
        <v>2997</v>
      </c>
      <c r="AU214" s="11" t="s">
        <v>1153</v>
      </c>
      <c r="AV214" s="11" t="s">
        <v>2998</v>
      </c>
      <c r="AW214" s="13"/>
      <c r="AX214" s="13"/>
      <c r="AY214" s="11" t="s">
        <v>2999</v>
      </c>
      <c r="AZ214" s="11" t="s">
        <v>3000</v>
      </c>
      <c r="BA214" s="11" t="s">
        <v>3001</v>
      </c>
      <c r="BB214" s="11" t="s">
        <v>3002</v>
      </c>
      <c r="BC214" s="11" t="s">
        <v>3003</v>
      </c>
      <c r="BD214" s="11" t="s">
        <v>3004</v>
      </c>
      <c r="BE214" s="13"/>
    </row>
    <row r="215" spans="1:57" ht="32" hidden="1" customHeight="1" x14ac:dyDescent="0.15">
      <c r="A215" s="15" t="s">
        <v>3005</v>
      </c>
      <c r="B215" s="11" t="s">
        <v>3006</v>
      </c>
      <c r="C215" s="11" t="s">
        <v>45</v>
      </c>
      <c r="D215" s="12">
        <v>1132</v>
      </c>
      <c r="E215" s="11" t="s">
        <v>3006</v>
      </c>
      <c r="F215" s="11" t="s">
        <v>3007</v>
      </c>
      <c r="G215" s="12">
        <v>2020</v>
      </c>
      <c r="H215" s="11" t="s">
        <v>3008</v>
      </c>
      <c r="I215" s="13"/>
      <c r="J215" s="11" t="s">
        <v>485</v>
      </c>
      <c r="K215" s="11" t="s">
        <v>101</v>
      </c>
      <c r="L215" s="11" t="s">
        <v>52</v>
      </c>
      <c r="M215" s="13"/>
      <c r="N215" s="11" t="s">
        <v>3009</v>
      </c>
      <c r="O215" s="11" t="s">
        <v>245</v>
      </c>
      <c r="P215" s="11" t="s">
        <v>3010</v>
      </c>
      <c r="Q215" s="11" t="s">
        <v>215</v>
      </c>
      <c r="R215" s="13"/>
      <c r="S215" s="11" t="s">
        <v>59</v>
      </c>
      <c r="T215" s="13"/>
      <c r="U215" s="11" t="s">
        <v>109</v>
      </c>
      <c r="V215" s="11" t="s">
        <v>3011</v>
      </c>
      <c r="W215" s="13"/>
      <c r="X215" s="13"/>
      <c r="Y215" s="13"/>
      <c r="Z215" s="13"/>
      <c r="AA215" s="13"/>
      <c r="AB215" s="13"/>
      <c r="AC215" s="13"/>
      <c r="AD215" s="13"/>
      <c r="AE215" s="13"/>
      <c r="AF215" s="13"/>
      <c r="AG215" s="13"/>
      <c r="AH215" s="13"/>
      <c r="AI215" s="11" t="s">
        <v>3012</v>
      </c>
      <c r="AJ215" s="13"/>
      <c r="AK215" s="13"/>
      <c r="AL215" s="13"/>
      <c r="AM215" s="11" t="s">
        <v>113</v>
      </c>
      <c r="AN215" s="13"/>
      <c r="AO215" s="11" t="s">
        <v>3013</v>
      </c>
      <c r="AP215" s="11" t="s">
        <v>3013</v>
      </c>
      <c r="AQ215" s="13"/>
      <c r="AR215" s="13"/>
      <c r="AS215" s="13"/>
      <c r="AT215" s="13"/>
      <c r="AU215" s="13"/>
      <c r="AV215" s="13"/>
      <c r="AW215" s="13"/>
      <c r="AX215" s="13"/>
      <c r="AY215" s="11" t="s">
        <v>3014</v>
      </c>
      <c r="AZ215" s="11" t="s">
        <v>3015</v>
      </c>
      <c r="BA215" s="11" t="s">
        <v>3016</v>
      </c>
      <c r="BB215" s="11" t="s">
        <v>3017</v>
      </c>
      <c r="BC215" s="13"/>
      <c r="BD215" s="13"/>
      <c r="BE215" s="11" t="s">
        <v>3018</v>
      </c>
    </row>
    <row r="216" spans="1:57" ht="20" hidden="1" customHeight="1" x14ac:dyDescent="0.15">
      <c r="A216" s="15" t="s">
        <v>3019</v>
      </c>
      <c r="B216" s="11" t="s">
        <v>3020</v>
      </c>
      <c r="C216" s="11" t="s">
        <v>45</v>
      </c>
      <c r="D216" s="12">
        <v>3954</v>
      </c>
      <c r="E216" s="11" t="s">
        <v>3021</v>
      </c>
      <c r="F216" s="11" t="s">
        <v>3022</v>
      </c>
      <c r="G216" s="12">
        <v>2021</v>
      </c>
      <c r="H216" s="11" t="s">
        <v>3023</v>
      </c>
      <c r="I216" s="13"/>
      <c r="J216" s="11" t="s">
        <v>50</v>
      </c>
      <c r="K216" s="11" t="s">
        <v>51</v>
      </c>
      <c r="L216" s="11" t="s">
        <v>52</v>
      </c>
      <c r="M216" s="13"/>
      <c r="N216" s="11" t="s">
        <v>3024</v>
      </c>
      <c r="O216" s="11" t="s">
        <v>55</v>
      </c>
      <c r="P216" s="11" t="s">
        <v>3025</v>
      </c>
      <c r="Q216" s="11" t="s">
        <v>57</v>
      </c>
      <c r="R216" s="13"/>
      <c r="S216" s="11" t="s">
        <v>107</v>
      </c>
      <c r="T216" s="13"/>
      <c r="U216" s="11" t="s">
        <v>3026</v>
      </c>
      <c r="V216" s="11" t="s">
        <v>3027</v>
      </c>
      <c r="W216" s="13"/>
      <c r="X216" s="13"/>
      <c r="Y216" s="13"/>
      <c r="Z216" s="13"/>
      <c r="AA216" s="11" t="s">
        <v>62</v>
      </c>
      <c r="AB216" s="11" t="s">
        <v>3027</v>
      </c>
      <c r="AC216" s="13"/>
      <c r="AD216" s="13"/>
      <c r="AE216" s="13"/>
      <c r="AF216" s="13"/>
      <c r="AG216" s="13"/>
      <c r="AH216" s="13"/>
      <c r="AI216" s="13"/>
      <c r="AJ216" s="13"/>
      <c r="AK216" s="13"/>
      <c r="AL216" s="13"/>
      <c r="AM216" s="13"/>
      <c r="AN216" s="13"/>
      <c r="AO216" s="13"/>
      <c r="AP216" s="13"/>
      <c r="AQ216" s="13"/>
      <c r="AR216" s="13"/>
      <c r="AS216" s="13"/>
      <c r="AT216" s="13"/>
      <c r="AU216" s="11" t="s">
        <v>553</v>
      </c>
      <c r="AV216" s="11" t="s">
        <v>3028</v>
      </c>
      <c r="AW216" s="13"/>
      <c r="AX216" s="13"/>
      <c r="AY216" s="11" t="s">
        <v>3029</v>
      </c>
      <c r="AZ216" s="11" t="s">
        <v>3030</v>
      </c>
      <c r="BA216" s="11" t="s">
        <v>3031</v>
      </c>
      <c r="BB216" s="11" t="s">
        <v>3032</v>
      </c>
      <c r="BC216" s="13"/>
      <c r="BD216" s="11" t="s">
        <v>3033</v>
      </c>
      <c r="BE216" s="13"/>
    </row>
    <row r="217" spans="1:57" ht="20" hidden="1" customHeight="1" x14ac:dyDescent="0.15">
      <c r="A217" s="15" t="s">
        <v>3034</v>
      </c>
      <c r="B217" s="11" t="s">
        <v>3035</v>
      </c>
      <c r="C217" s="11" t="s">
        <v>45</v>
      </c>
      <c r="D217" s="12">
        <v>3963</v>
      </c>
      <c r="E217" s="11" t="s">
        <v>3035</v>
      </c>
      <c r="F217" s="11" t="s">
        <v>3036</v>
      </c>
      <c r="G217" s="12">
        <v>2021</v>
      </c>
      <c r="H217" s="11" t="s">
        <v>49</v>
      </c>
      <c r="I217" s="13"/>
      <c r="J217" s="11" t="s">
        <v>50</v>
      </c>
      <c r="K217" s="11" t="s">
        <v>51</v>
      </c>
      <c r="L217" s="11" t="s">
        <v>77</v>
      </c>
      <c r="M217" s="13"/>
      <c r="N217" s="11" t="s">
        <v>3037</v>
      </c>
      <c r="O217" s="11" t="s">
        <v>151</v>
      </c>
      <c r="P217" s="11" t="s">
        <v>3038</v>
      </c>
      <c r="Q217" s="11" t="s">
        <v>57</v>
      </c>
      <c r="R217" s="13"/>
      <c r="S217" s="11" t="s">
        <v>1325</v>
      </c>
      <c r="T217" s="11" t="s">
        <v>3039</v>
      </c>
      <c r="U217" s="11" t="s">
        <v>385</v>
      </c>
      <c r="V217" s="13"/>
      <c r="W217" s="13"/>
      <c r="X217" s="13"/>
      <c r="Y217" s="11" t="s">
        <v>386</v>
      </c>
      <c r="Z217" s="13"/>
      <c r="AA217" s="13"/>
      <c r="AB217" s="13"/>
      <c r="AC217" s="13"/>
      <c r="AD217" s="13"/>
      <c r="AE217" s="13"/>
      <c r="AF217" s="13"/>
      <c r="AG217" s="11" t="s">
        <v>248</v>
      </c>
      <c r="AH217" s="11" t="s">
        <v>3040</v>
      </c>
      <c r="AI217" s="13"/>
      <c r="AJ217" s="13"/>
      <c r="AK217" s="13"/>
      <c r="AL217" s="13"/>
      <c r="AM217" s="13"/>
      <c r="AN217" s="13"/>
      <c r="AO217" s="13"/>
      <c r="AP217" s="13"/>
      <c r="AQ217" s="13"/>
      <c r="AR217" s="13"/>
      <c r="AS217" s="13"/>
      <c r="AT217" s="13"/>
      <c r="AU217" s="13"/>
      <c r="AV217" s="13"/>
      <c r="AW217" s="13"/>
      <c r="AX217" s="13"/>
      <c r="AY217" s="11" t="s">
        <v>3041</v>
      </c>
      <c r="AZ217" s="11" t="s">
        <v>3042</v>
      </c>
      <c r="BA217" s="11" t="s">
        <v>3043</v>
      </c>
      <c r="BB217" s="11" t="s">
        <v>3044</v>
      </c>
      <c r="BC217" s="11" t="s">
        <v>3045</v>
      </c>
      <c r="BD217" s="11" t="s">
        <v>3046</v>
      </c>
      <c r="BE217" s="11" t="s">
        <v>3047</v>
      </c>
    </row>
    <row r="218" spans="1:57" ht="20" hidden="1" customHeight="1" x14ac:dyDescent="0.15">
      <c r="A218" s="15" t="s">
        <v>3048</v>
      </c>
      <c r="B218" s="11" t="s">
        <v>3049</v>
      </c>
      <c r="C218" s="11" t="s">
        <v>45</v>
      </c>
      <c r="D218" s="12">
        <v>5274</v>
      </c>
      <c r="E218" s="11" t="s">
        <v>3050</v>
      </c>
      <c r="F218" s="11" t="s">
        <v>3051</v>
      </c>
      <c r="G218" s="12">
        <v>2022</v>
      </c>
      <c r="H218" s="11" t="s">
        <v>262</v>
      </c>
      <c r="I218" s="13"/>
      <c r="J218" s="11" t="s">
        <v>263</v>
      </c>
      <c r="K218" s="11" t="s">
        <v>101</v>
      </c>
      <c r="L218" s="11" t="s">
        <v>52</v>
      </c>
      <c r="M218" s="11" t="s">
        <v>3052</v>
      </c>
      <c r="N218" s="11" t="s">
        <v>3053</v>
      </c>
      <c r="O218" s="11" t="s">
        <v>131</v>
      </c>
      <c r="P218" s="11" t="s">
        <v>3054</v>
      </c>
      <c r="Q218" s="11" t="s">
        <v>170</v>
      </c>
      <c r="R218" s="13"/>
      <c r="S218" s="11" t="s">
        <v>172</v>
      </c>
      <c r="T218" s="13"/>
      <c r="U218" s="11" t="s">
        <v>109</v>
      </c>
      <c r="V218" s="13"/>
      <c r="W218" s="13"/>
      <c r="X218" s="13"/>
      <c r="Y218" s="13"/>
      <c r="Z218" s="13"/>
      <c r="AA218" s="13"/>
      <c r="AB218" s="13"/>
      <c r="AC218" s="13"/>
      <c r="AD218" s="13"/>
      <c r="AE218" s="13"/>
      <c r="AF218" s="13"/>
      <c r="AG218" s="13"/>
      <c r="AH218" s="13"/>
      <c r="AI218" s="13"/>
      <c r="AJ218" s="13"/>
      <c r="AK218" s="13"/>
      <c r="AL218" s="13"/>
      <c r="AM218" s="11" t="s">
        <v>113</v>
      </c>
      <c r="AN218" s="13"/>
      <c r="AO218" s="11" t="s">
        <v>2836</v>
      </c>
      <c r="AP218" s="11" t="s">
        <v>3055</v>
      </c>
      <c r="AQ218" s="13"/>
      <c r="AR218" s="13"/>
      <c r="AS218" s="13"/>
      <c r="AT218" s="13"/>
      <c r="AU218" s="13"/>
      <c r="AV218" s="13"/>
      <c r="AW218" s="13"/>
      <c r="AX218" s="13"/>
      <c r="AY218" s="11" t="s">
        <v>3056</v>
      </c>
      <c r="AZ218" s="11" t="s">
        <v>3057</v>
      </c>
      <c r="BA218" s="11" t="s">
        <v>3058</v>
      </c>
      <c r="BB218" s="11" t="s">
        <v>3059</v>
      </c>
      <c r="BC218" s="13"/>
      <c r="BD218" s="11" t="s">
        <v>3060</v>
      </c>
      <c r="BE218" s="11" t="s">
        <v>3061</v>
      </c>
    </row>
    <row r="219" spans="1:57" ht="20" hidden="1" customHeight="1" x14ac:dyDescent="0.15">
      <c r="A219" s="15" t="s">
        <v>3062</v>
      </c>
      <c r="B219" s="11" t="s">
        <v>3063</v>
      </c>
      <c r="C219" s="11" t="s">
        <v>45</v>
      </c>
      <c r="D219" s="12">
        <v>3982</v>
      </c>
      <c r="E219" s="11" t="s">
        <v>3064</v>
      </c>
      <c r="F219" s="11" t="s">
        <v>3065</v>
      </c>
      <c r="G219" s="12">
        <v>2021</v>
      </c>
      <c r="H219" s="11" t="s">
        <v>3066</v>
      </c>
      <c r="I219" s="13"/>
      <c r="J219" s="11" t="s">
        <v>75</v>
      </c>
      <c r="K219" s="11" t="s">
        <v>76</v>
      </c>
      <c r="L219" s="11" t="s">
        <v>52</v>
      </c>
      <c r="M219" s="13"/>
      <c r="N219" s="11" t="s">
        <v>3067</v>
      </c>
      <c r="O219" s="11" t="s">
        <v>245</v>
      </c>
      <c r="P219" s="13"/>
      <c r="Q219" s="11" t="s">
        <v>57</v>
      </c>
      <c r="R219" s="13"/>
      <c r="S219" s="11" t="s">
        <v>59</v>
      </c>
      <c r="T219" s="13"/>
      <c r="U219" s="11" t="s">
        <v>233</v>
      </c>
      <c r="V219" s="13"/>
      <c r="W219" s="11" t="s">
        <v>135</v>
      </c>
      <c r="X219" s="11" t="s">
        <v>3068</v>
      </c>
      <c r="Y219" s="13"/>
      <c r="Z219" s="13"/>
      <c r="AA219" s="13"/>
      <c r="AB219" s="13"/>
      <c r="AC219" s="13"/>
      <c r="AD219" s="13"/>
      <c r="AE219" s="13"/>
      <c r="AF219" s="13"/>
      <c r="AG219" s="13"/>
      <c r="AH219" s="13"/>
      <c r="AI219" s="13"/>
      <c r="AJ219" s="13"/>
      <c r="AK219" s="13"/>
      <c r="AL219" s="13"/>
      <c r="AM219" s="13"/>
      <c r="AN219" s="13"/>
      <c r="AO219" s="13"/>
      <c r="AP219" s="13"/>
      <c r="AQ219" s="13"/>
      <c r="AR219" s="13"/>
      <c r="AS219" s="13"/>
      <c r="AT219" s="13"/>
      <c r="AU219" s="13"/>
      <c r="AV219" s="13"/>
      <c r="AW219" s="13"/>
      <c r="AX219" s="13"/>
      <c r="AY219" s="11" t="s">
        <v>3069</v>
      </c>
      <c r="AZ219" s="11" t="s">
        <v>3070</v>
      </c>
      <c r="BA219" s="14" t="s">
        <v>3071</v>
      </c>
      <c r="BB219" s="13"/>
      <c r="BC219" s="11" t="s">
        <v>3072</v>
      </c>
      <c r="BD219" s="11" t="s">
        <v>3073</v>
      </c>
      <c r="BE219" s="13"/>
    </row>
    <row r="220" spans="1:57" ht="20" customHeight="1" x14ac:dyDescent="0.15">
      <c r="A220" s="15" t="s">
        <v>3074</v>
      </c>
      <c r="B220" s="11" t="s">
        <v>3075</v>
      </c>
      <c r="C220" s="11" t="s">
        <v>45</v>
      </c>
      <c r="D220" s="12">
        <v>3993</v>
      </c>
      <c r="E220" s="11" t="s">
        <v>3075</v>
      </c>
      <c r="F220" s="11" t="s">
        <v>3076</v>
      </c>
      <c r="G220" s="12">
        <v>2021</v>
      </c>
      <c r="H220" s="11" t="s">
        <v>383</v>
      </c>
      <c r="I220" s="13"/>
      <c r="J220" s="11" t="s">
        <v>50</v>
      </c>
      <c r="K220" s="11" t="s">
        <v>51</v>
      </c>
      <c r="L220" s="11" t="s">
        <v>52</v>
      </c>
      <c r="M220" s="13"/>
      <c r="N220" s="11" t="s">
        <v>3077</v>
      </c>
      <c r="O220" s="11" t="s">
        <v>151</v>
      </c>
      <c r="P220" s="11" t="s">
        <v>3078</v>
      </c>
      <c r="Q220" s="11" t="s">
        <v>1078</v>
      </c>
      <c r="R220" s="11" t="s">
        <v>3079</v>
      </c>
      <c r="S220" s="11" t="s">
        <v>172</v>
      </c>
      <c r="T220" s="11" t="s">
        <v>3080</v>
      </c>
      <c r="U220" s="11" t="s">
        <v>217</v>
      </c>
      <c r="V220" s="13"/>
      <c r="W220" s="11"/>
      <c r="X220" s="13"/>
      <c r="Y220" s="11" t="s">
        <v>386</v>
      </c>
      <c r="Z220" s="11" t="s">
        <v>3081</v>
      </c>
      <c r="AA220" s="13"/>
      <c r="AB220" s="13"/>
      <c r="AC220" s="13"/>
      <c r="AD220" s="13"/>
      <c r="AE220" s="13"/>
      <c r="AF220" s="13"/>
      <c r="AG220" s="13"/>
      <c r="AH220" s="13"/>
      <c r="AI220" s="11" t="s">
        <v>794</v>
      </c>
      <c r="AJ220" s="11" t="s">
        <v>3082</v>
      </c>
      <c r="AK220" s="13"/>
      <c r="AL220" s="13"/>
      <c r="AM220" s="13"/>
      <c r="AN220" s="13"/>
      <c r="AO220" s="13"/>
      <c r="AP220" s="13"/>
      <c r="AQ220" s="13"/>
      <c r="AR220" s="13"/>
      <c r="AS220" s="13"/>
      <c r="AT220" s="13"/>
      <c r="AU220" s="13"/>
      <c r="AV220" s="13"/>
      <c r="AW220" s="13"/>
      <c r="AX220" s="13"/>
      <c r="AY220" s="11" t="s">
        <v>3083</v>
      </c>
      <c r="AZ220" s="14" t="s">
        <v>3084</v>
      </c>
      <c r="BA220" s="14" t="s">
        <v>3085</v>
      </c>
      <c r="BB220" s="14" t="s">
        <v>3086</v>
      </c>
      <c r="BC220" s="11" t="s">
        <v>3087</v>
      </c>
      <c r="BD220" s="11" t="s">
        <v>3088</v>
      </c>
      <c r="BE220" s="14" t="s">
        <v>3089</v>
      </c>
    </row>
    <row r="221" spans="1:57" ht="20" hidden="1" customHeight="1" x14ac:dyDescent="0.15">
      <c r="A221" s="15" t="s">
        <v>3074</v>
      </c>
      <c r="B221" s="11" t="s">
        <v>3090</v>
      </c>
      <c r="C221" s="11" t="s">
        <v>45</v>
      </c>
      <c r="D221" s="12">
        <v>3994</v>
      </c>
      <c r="E221" s="11" t="s">
        <v>3090</v>
      </c>
      <c r="F221" s="11" t="s">
        <v>3076</v>
      </c>
      <c r="G221" s="12">
        <v>2021</v>
      </c>
      <c r="H221" s="11" t="s">
        <v>383</v>
      </c>
      <c r="I221" s="13"/>
      <c r="J221" s="11" t="s">
        <v>50</v>
      </c>
      <c r="K221" s="11" t="s">
        <v>51</v>
      </c>
      <c r="L221" s="11" t="s">
        <v>77</v>
      </c>
      <c r="M221" s="11" t="s">
        <v>3091</v>
      </c>
      <c r="N221" s="11" t="s">
        <v>3092</v>
      </c>
      <c r="O221" s="11" t="s">
        <v>80</v>
      </c>
      <c r="P221" s="11" t="s">
        <v>3093</v>
      </c>
      <c r="Q221" s="11" t="s">
        <v>215</v>
      </c>
      <c r="R221" s="11" t="s">
        <v>3094</v>
      </c>
      <c r="S221" s="11" t="s">
        <v>431</v>
      </c>
      <c r="T221" s="13"/>
      <c r="U221" s="11" t="s">
        <v>109</v>
      </c>
      <c r="V221" s="11" t="s">
        <v>3095</v>
      </c>
      <c r="W221" s="13"/>
      <c r="X221" s="13"/>
      <c r="Y221" s="13"/>
      <c r="Z221" s="13"/>
      <c r="AA221" s="13"/>
      <c r="AB221" s="13"/>
      <c r="AC221" s="13"/>
      <c r="AD221" s="13"/>
      <c r="AE221" s="13"/>
      <c r="AF221" s="13"/>
      <c r="AG221" s="13"/>
      <c r="AH221" s="13"/>
      <c r="AI221" s="13"/>
      <c r="AJ221" s="13"/>
      <c r="AK221" s="13"/>
      <c r="AL221" s="13"/>
      <c r="AM221" s="11" t="s">
        <v>113</v>
      </c>
      <c r="AN221" s="13"/>
      <c r="AO221" s="11" t="s">
        <v>3096</v>
      </c>
      <c r="AP221" s="11" t="s">
        <v>3097</v>
      </c>
      <c r="AQ221" s="13"/>
      <c r="AR221" s="13"/>
      <c r="AS221" s="13"/>
      <c r="AT221" s="13"/>
      <c r="AU221" s="13"/>
      <c r="AV221" s="13"/>
      <c r="AW221" s="13"/>
      <c r="AX221" s="13"/>
      <c r="AY221" s="11" t="s">
        <v>3098</v>
      </c>
      <c r="AZ221" s="14" t="s">
        <v>3099</v>
      </c>
      <c r="BA221" s="14" t="s">
        <v>3100</v>
      </c>
      <c r="BB221" s="11" t="s">
        <v>3101</v>
      </c>
      <c r="BC221" s="13"/>
      <c r="BD221" s="13"/>
      <c r="BE221" s="11" t="s">
        <v>3102</v>
      </c>
    </row>
    <row r="222" spans="1:57" ht="56" hidden="1" customHeight="1" x14ac:dyDescent="0.15">
      <c r="A222" s="15" t="s">
        <v>3103</v>
      </c>
      <c r="B222" s="11" t="s">
        <v>3104</v>
      </c>
      <c r="C222" s="11" t="s">
        <v>45</v>
      </c>
      <c r="D222" s="12">
        <v>4013</v>
      </c>
      <c r="E222" s="11" t="s">
        <v>3105</v>
      </c>
      <c r="F222" s="11" t="s">
        <v>3106</v>
      </c>
      <c r="G222" s="12">
        <v>2021</v>
      </c>
      <c r="H222" s="11" t="s">
        <v>149</v>
      </c>
      <c r="I222" s="13"/>
      <c r="J222" s="11" t="s">
        <v>100</v>
      </c>
      <c r="K222" s="11" t="s">
        <v>101</v>
      </c>
      <c r="L222" s="11" t="s">
        <v>52</v>
      </c>
      <c r="M222" s="13"/>
      <c r="N222" s="11" t="s">
        <v>3107</v>
      </c>
      <c r="O222" s="11" t="s">
        <v>80</v>
      </c>
      <c r="P222" s="11" t="s">
        <v>3108</v>
      </c>
      <c r="Q222" s="11" t="s">
        <v>170</v>
      </c>
      <c r="R222" s="11" t="s">
        <v>3109</v>
      </c>
      <c r="S222" s="11" t="s">
        <v>172</v>
      </c>
      <c r="T222" s="13"/>
      <c r="U222" s="11" t="s">
        <v>173</v>
      </c>
      <c r="V222" s="13"/>
      <c r="W222" s="13"/>
      <c r="X222" s="13"/>
      <c r="Y222" s="13"/>
      <c r="Z222" s="13"/>
      <c r="AA222" s="13"/>
      <c r="AB222" s="13"/>
      <c r="AC222" s="13"/>
      <c r="AD222" s="13"/>
      <c r="AE222" s="13"/>
      <c r="AF222" s="13"/>
      <c r="AG222" s="11" t="s">
        <v>248</v>
      </c>
      <c r="AH222" s="13"/>
      <c r="AI222" s="13"/>
      <c r="AJ222" s="13"/>
      <c r="AK222" s="13"/>
      <c r="AL222" s="13"/>
      <c r="AM222" s="13"/>
      <c r="AN222" s="13"/>
      <c r="AO222" s="13"/>
      <c r="AP222" s="13"/>
      <c r="AQ222" s="13"/>
      <c r="AR222" s="13"/>
      <c r="AS222" s="13"/>
      <c r="AT222" s="13"/>
      <c r="AU222" s="13"/>
      <c r="AV222" s="13"/>
      <c r="AW222" s="13"/>
      <c r="AX222" s="13"/>
      <c r="AY222" s="20" t="s">
        <v>3105</v>
      </c>
      <c r="AZ222" s="11" t="s">
        <v>3110</v>
      </c>
      <c r="BA222" s="11" t="s">
        <v>3111</v>
      </c>
      <c r="BB222" s="11" t="s">
        <v>3112</v>
      </c>
      <c r="BC222" s="13"/>
      <c r="BD222" s="13"/>
      <c r="BE222" s="11" t="s">
        <v>3113</v>
      </c>
    </row>
    <row r="223" spans="1:57" ht="20" customHeight="1" x14ac:dyDescent="0.15">
      <c r="A223" s="15" t="s">
        <v>3114</v>
      </c>
      <c r="B223" s="11" t="s">
        <v>3115</v>
      </c>
      <c r="C223" s="11" t="s">
        <v>45</v>
      </c>
      <c r="D223" s="12">
        <v>4008</v>
      </c>
      <c r="E223" s="14" t="s">
        <v>3116</v>
      </c>
      <c r="F223" s="11" t="s">
        <v>3117</v>
      </c>
      <c r="G223" s="12">
        <v>2021</v>
      </c>
      <c r="H223" s="11" t="s">
        <v>98</v>
      </c>
      <c r="I223" s="13"/>
      <c r="J223" s="11" t="s">
        <v>100</v>
      </c>
      <c r="K223" s="11" t="s">
        <v>101</v>
      </c>
      <c r="L223" s="11" t="s">
        <v>52</v>
      </c>
      <c r="M223" s="11" t="s">
        <v>3118</v>
      </c>
      <c r="N223" s="14" t="s">
        <v>3119</v>
      </c>
      <c r="O223" s="11" t="s">
        <v>131</v>
      </c>
      <c r="P223" s="11" t="s">
        <v>3120</v>
      </c>
      <c r="Q223" s="11" t="s">
        <v>170</v>
      </c>
      <c r="R223" s="14" t="s">
        <v>3121</v>
      </c>
      <c r="S223" s="11" t="s">
        <v>172</v>
      </c>
      <c r="T223" s="13"/>
      <c r="U223" s="11" t="s">
        <v>217</v>
      </c>
      <c r="V223" s="13"/>
      <c r="W223" s="13"/>
      <c r="X223" s="13"/>
      <c r="Y223" s="13"/>
      <c r="Z223" s="13"/>
      <c r="AA223" s="13"/>
      <c r="AB223" s="13"/>
      <c r="AC223" s="13"/>
      <c r="AD223" s="13"/>
      <c r="AE223" s="13"/>
      <c r="AF223" s="13"/>
      <c r="AG223" s="13"/>
      <c r="AH223" s="13"/>
      <c r="AI223" s="13"/>
      <c r="AJ223" s="13"/>
      <c r="AK223" s="13"/>
      <c r="AL223" s="13"/>
      <c r="AM223" s="11" t="s">
        <v>113</v>
      </c>
      <c r="AN223" s="11" t="s">
        <v>3122</v>
      </c>
      <c r="AO223" s="11" t="s">
        <v>176</v>
      </c>
      <c r="AP223" s="11" t="s">
        <v>3123</v>
      </c>
      <c r="AQ223" s="13"/>
      <c r="AR223" s="13"/>
      <c r="AS223" s="11" t="s">
        <v>178</v>
      </c>
      <c r="AT223" s="11" t="s">
        <v>3124</v>
      </c>
      <c r="AU223" s="13"/>
      <c r="AV223" s="13"/>
      <c r="AW223" s="13"/>
      <c r="AX223" s="13"/>
      <c r="AY223" s="11" t="s">
        <v>3125</v>
      </c>
      <c r="AZ223" s="11" t="s">
        <v>3126</v>
      </c>
      <c r="BA223" s="11" t="s">
        <v>3127</v>
      </c>
      <c r="BB223" s="11" t="s">
        <v>3128</v>
      </c>
      <c r="BC223" s="13"/>
      <c r="BD223" s="13"/>
      <c r="BE223" s="13"/>
    </row>
    <row r="224" spans="1:57" ht="20" hidden="1" customHeight="1" x14ac:dyDescent="0.15">
      <c r="A224" s="15" t="s">
        <v>3129</v>
      </c>
      <c r="B224" s="11" t="s">
        <v>3130</v>
      </c>
      <c r="C224" s="11" t="s">
        <v>45</v>
      </c>
      <c r="D224" s="12">
        <v>1153</v>
      </c>
      <c r="E224" s="11" t="s">
        <v>3131</v>
      </c>
      <c r="F224" s="11" t="s">
        <v>3132</v>
      </c>
      <c r="G224" s="12">
        <v>2020</v>
      </c>
      <c r="H224" s="11" t="s">
        <v>3133</v>
      </c>
      <c r="I224" s="11" t="s">
        <v>3134</v>
      </c>
      <c r="J224" s="11" t="s">
        <v>100</v>
      </c>
      <c r="K224" s="11" t="s">
        <v>51</v>
      </c>
      <c r="L224" s="11" t="s">
        <v>52</v>
      </c>
      <c r="M224" s="11" t="s">
        <v>3135</v>
      </c>
      <c r="N224" s="11" t="s">
        <v>3136</v>
      </c>
      <c r="O224" s="11" t="s">
        <v>80</v>
      </c>
      <c r="P224" s="11" t="s">
        <v>3137</v>
      </c>
      <c r="Q224" s="11" t="s">
        <v>3138</v>
      </c>
      <c r="R224" s="11" t="s">
        <v>3139</v>
      </c>
      <c r="S224" s="11" t="s">
        <v>3140</v>
      </c>
      <c r="T224" s="11" t="s">
        <v>3141</v>
      </c>
      <c r="U224" s="11" t="s">
        <v>61</v>
      </c>
      <c r="V224" s="14" t="s">
        <v>3142</v>
      </c>
      <c r="W224" s="13"/>
      <c r="X224" s="13"/>
      <c r="Y224" s="13"/>
      <c r="Z224" s="13"/>
      <c r="AA224" s="11" t="s">
        <v>62</v>
      </c>
      <c r="AB224" s="13" t="s">
        <v>3143</v>
      </c>
      <c r="AC224" s="13"/>
      <c r="AD224" s="13"/>
      <c r="AE224" s="13"/>
      <c r="AF224" s="13"/>
      <c r="AG224" s="13"/>
      <c r="AH224" s="13"/>
      <c r="AI224" s="13"/>
      <c r="AJ224" s="13"/>
      <c r="AK224" s="13"/>
      <c r="AL224" s="13"/>
      <c r="AM224" s="11" t="s">
        <v>113</v>
      </c>
      <c r="AN224" s="11" t="s">
        <v>3144</v>
      </c>
      <c r="AO224" s="11" t="s">
        <v>528</v>
      </c>
      <c r="AP224" s="13"/>
      <c r="AQ224" s="13"/>
      <c r="AR224" s="13"/>
      <c r="AS224" s="11" t="s">
        <v>178</v>
      </c>
      <c r="AT224" s="11" t="s">
        <v>3145</v>
      </c>
      <c r="AU224" s="11" t="s">
        <v>138</v>
      </c>
      <c r="AV224" s="11" t="s">
        <v>3146</v>
      </c>
      <c r="AW224" s="13"/>
      <c r="AX224" s="13"/>
      <c r="AY224" s="11" t="s">
        <v>3147</v>
      </c>
      <c r="AZ224" s="11" t="s">
        <v>3148</v>
      </c>
      <c r="BA224" s="11" t="s">
        <v>3149</v>
      </c>
      <c r="BB224" s="11" t="s">
        <v>3150</v>
      </c>
      <c r="BC224" s="11" t="s">
        <v>3151</v>
      </c>
      <c r="BD224" s="11" t="s">
        <v>3152</v>
      </c>
      <c r="BE224" s="11" t="s">
        <v>3153</v>
      </c>
    </row>
    <row r="225" spans="1:57" ht="20" hidden="1" customHeight="1" x14ac:dyDescent="0.15">
      <c r="A225" s="15" t="s">
        <v>3154</v>
      </c>
      <c r="B225" s="11" t="s">
        <v>3155</v>
      </c>
      <c r="C225" s="11" t="s">
        <v>45</v>
      </c>
      <c r="D225" s="12">
        <v>4024</v>
      </c>
      <c r="E225" s="11" t="s">
        <v>3156</v>
      </c>
      <c r="F225" s="11" t="s">
        <v>3157</v>
      </c>
      <c r="G225" s="12">
        <v>2021</v>
      </c>
      <c r="H225" s="11" t="s">
        <v>971</v>
      </c>
      <c r="I225" s="13"/>
      <c r="J225" s="11" t="s">
        <v>263</v>
      </c>
      <c r="K225" s="11" t="s">
        <v>51</v>
      </c>
      <c r="L225" s="11" t="s">
        <v>77</v>
      </c>
      <c r="M225" s="13"/>
      <c r="N225" s="11" t="s">
        <v>3158</v>
      </c>
      <c r="O225" s="11" t="s">
        <v>151</v>
      </c>
      <c r="P225" s="11" t="s">
        <v>3159</v>
      </c>
      <c r="Q225" s="11" t="s">
        <v>215</v>
      </c>
      <c r="R225" s="13"/>
      <c r="S225" s="11" t="s">
        <v>59</v>
      </c>
      <c r="T225" s="11" t="s">
        <v>3160</v>
      </c>
      <c r="U225" s="11" t="s">
        <v>61</v>
      </c>
      <c r="V225" s="13"/>
      <c r="W225" s="13"/>
      <c r="X225" s="13"/>
      <c r="Y225" s="13"/>
      <c r="Z225" s="13"/>
      <c r="AA225" s="11" t="s">
        <v>650</v>
      </c>
      <c r="AB225" s="13"/>
      <c r="AC225" s="13"/>
      <c r="AD225" s="13"/>
      <c r="AE225" s="13"/>
      <c r="AF225" s="13"/>
      <c r="AG225" s="13"/>
      <c r="AH225" s="13"/>
      <c r="AI225" s="13"/>
      <c r="AJ225" s="13"/>
      <c r="AK225" s="13"/>
      <c r="AL225" s="13"/>
      <c r="AM225" s="13"/>
      <c r="AN225" s="13"/>
      <c r="AO225" s="13"/>
      <c r="AP225" s="13"/>
      <c r="AQ225" s="13"/>
      <c r="AR225" s="13"/>
      <c r="AS225" s="13"/>
      <c r="AT225" s="13"/>
      <c r="AU225" s="13"/>
      <c r="AV225" s="13"/>
      <c r="AW225" s="13"/>
      <c r="AX225" s="13"/>
      <c r="AY225" s="11" t="s">
        <v>3161</v>
      </c>
      <c r="AZ225" s="11" t="s">
        <v>3162</v>
      </c>
      <c r="BA225" s="11" t="s">
        <v>3163</v>
      </c>
      <c r="BB225" s="13"/>
      <c r="BC225" s="11" t="s">
        <v>3164</v>
      </c>
      <c r="BD225" s="11" t="s">
        <v>3165</v>
      </c>
      <c r="BE225" s="11" t="s">
        <v>3166</v>
      </c>
    </row>
    <row r="226" spans="1:57" ht="20" hidden="1" customHeight="1" x14ac:dyDescent="0.15">
      <c r="A226" s="15" t="s">
        <v>3167</v>
      </c>
      <c r="B226" s="11" t="s">
        <v>3168</v>
      </c>
      <c r="C226" s="11" t="s">
        <v>45</v>
      </c>
      <c r="D226" s="12">
        <v>4048</v>
      </c>
      <c r="E226" s="11" t="s">
        <v>3168</v>
      </c>
      <c r="F226" s="11" t="s">
        <v>3169</v>
      </c>
      <c r="G226" s="12">
        <v>2021</v>
      </c>
      <c r="H226" s="11" t="s">
        <v>149</v>
      </c>
      <c r="I226" s="13"/>
      <c r="J226" s="11" t="s">
        <v>100</v>
      </c>
      <c r="K226" s="11" t="s">
        <v>101</v>
      </c>
      <c r="L226" s="11" t="s">
        <v>52</v>
      </c>
      <c r="M226" s="11" t="s">
        <v>3170</v>
      </c>
      <c r="N226" s="11" t="s">
        <v>3171</v>
      </c>
      <c r="O226" s="11" t="s">
        <v>3172</v>
      </c>
      <c r="P226" s="11" t="s">
        <v>3173</v>
      </c>
      <c r="Q226" s="11" t="s">
        <v>176</v>
      </c>
      <c r="R226" s="11" t="s">
        <v>3174</v>
      </c>
      <c r="S226" s="11" t="s">
        <v>59</v>
      </c>
      <c r="T226" s="13"/>
      <c r="U226" s="11" t="s">
        <v>679</v>
      </c>
      <c r="V226" s="13"/>
      <c r="W226" s="13"/>
      <c r="X226" s="13"/>
      <c r="Y226" s="13"/>
      <c r="Z226" s="13"/>
      <c r="AA226" s="13"/>
      <c r="AB226" s="13"/>
      <c r="AC226" s="13"/>
      <c r="AD226" s="13"/>
      <c r="AE226" s="11" t="s">
        <v>176</v>
      </c>
      <c r="AF226" s="11" t="s">
        <v>3175</v>
      </c>
      <c r="AG226" s="13"/>
      <c r="AH226" s="13"/>
      <c r="AI226" s="13"/>
      <c r="AJ226" s="13"/>
      <c r="AK226" s="13"/>
      <c r="AL226" s="13"/>
      <c r="AM226" s="13"/>
      <c r="AN226" s="13"/>
      <c r="AO226" s="13"/>
      <c r="AP226" s="13"/>
      <c r="AQ226" s="13"/>
      <c r="AR226" s="13"/>
      <c r="AS226" s="13"/>
      <c r="AT226" s="13"/>
      <c r="AU226" s="13"/>
      <c r="AV226" s="13"/>
      <c r="AW226" s="13"/>
      <c r="AX226" s="13"/>
      <c r="AY226" s="11" t="s">
        <v>3176</v>
      </c>
      <c r="AZ226" s="11" t="s">
        <v>3177</v>
      </c>
      <c r="BA226" s="11" t="s">
        <v>3178</v>
      </c>
      <c r="BB226" s="13"/>
      <c r="BC226" s="11" t="s">
        <v>3179</v>
      </c>
      <c r="BD226" s="11" t="s">
        <v>3180</v>
      </c>
      <c r="BE226" s="13"/>
    </row>
    <row r="227" spans="1:57" ht="20" hidden="1" customHeight="1" x14ac:dyDescent="0.15">
      <c r="A227" s="15" t="s">
        <v>3181</v>
      </c>
      <c r="B227" s="11" t="s">
        <v>3182</v>
      </c>
      <c r="C227" s="11" t="s">
        <v>45</v>
      </c>
      <c r="D227" s="12">
        <v>4086</v>
      </c>
      <c r="E227" s="11" t="s">
        <v>3183</v>
      </c>
      <c r="F227" s="11" t="s">
        <v>3184</v>
      </c>
      <c r="G227" s="12">
        <v>2021</v>
      </c>
      <c r="H227" s="11" t="s">
        <v>2807</v>
      </c>
      <c r="I227" s="13"/>
      <c r="J227" s="11" t="s">
        <v>100</v>
      </c>
      <c r="K227" s="11" t="s">
        <v>51</v>
      </c>
      <c r="L227" s="11" t="s">
        <v>52</v>
      </c>
      <c r="M227" s="13"/>
      <c r="N227" s="11" t="s">
        <v>3185</v>
      </c>
      <c r="O227" s="11" t="s">
        <v>103</v>
      </c>
      <c r="P227" s="11" t="s">
        <v>3186</v>
      </c>
      <c r="Q227" s="11" t="s">
        <v>57</v>
      </c>
      <c r="R227" s="13"/>
      <c r="S227" s="11" t="s">
        <v>59</v>
      </c>
      <c r="T227" s="13"/>
      <c r="U227" s="11" t="s">
        <v>61</v>
      </c>
      <c r="V227" s="13"/>
      <c r="W227" s="13"/>
      <c r="X227" s="13"/>
      <c r="Y227" s="13"/>
      <c r="Z227" s="13"/>
      <c r="AA227" s="11" t="s">
        <v>650</v>
      </c>
      <c r="AB227" s="11" t="s">
        <v>3187</v>
      </c>
      <c r="AC227" s="13"/>
      <c r="AD227" s="13"/>
      <c r="AE227" s="13"/>
      <c r="AF227" s="13"/>
      <c r="AG227" s="13"/>
      <c r="AH227" s="13"/>
      <c r="AI227" s="13"/>
      <c r="AJ227" s="13"/>
      <c r="AK227" s="13"/>
      <c r="AL227" s="13"/>
      <c r="AM227" s="13"/>
      <c r="AN227" s="13"/>
      <c r="AO227" s="13"/>
      <c r="AP227" s="13"/>
      <c r="AQ227" s="13"/>
      <c r="AR227" s="13"/>
      <c r="AS227" s="13"/>
      <c r="AT227" s="13"/>
      <c r="AU227" s="13"/>
      <c r="AV227" s="13"/>
      <c r="AW227" s="13"/>
      <c r="AX227" s="13"/>
      <c r="AY227" s="11" t="s">
        <v>3188</v>
      </c>
      <c r="AZ227" s="11" t="s">
        <v>3189</v>
      </c>
      <c r="BA227" s="11" t="s">
        <v>3190</v>
      </c>
      <c r="BB227" s="11" t="s">
        <v>3191</v>
      </c>
      <c r="BC227" s="11" t="s">
        <v>3192</v>
      </c>
      <c r="BD227" s="11" t="s">
        <v>3193</v>
      </c>
      <c r="BE227" s="11" t="s">
        <v>3194</v>
      </c>
    </row>
    <row r="228" spans="1:57" ht="32" hidden="1" customHeight="1" x14ac:dyDescent="0.15">
      <c r="A228" s="15" t="s">
        <v>3195</v>
      </c>
      <c r="B228" s="11" t="s">
        <v>3196</v>
      </c>
      <c r="C228" s="11" t="s">
        <v>45</v>
      </c>
      <c r="D228" s="12">
        <v>4111</v>
      </c>
      <c r="E228" s="11" t="s">
        <v>3196</v>
      </c>
      <c r="F228" s="11" t="s">
        <v>3197</v>
      </c>
      <c r="G228" s="12">
        <v>2021</v>
      </c>
      <c r="H228" s="11" t="s">
        <v>149</v>
      </c>
      <c r="I228" s="13"/>
      <c r="J228" s="11" t="s">
        <v>100</v>
      </c>
      <c r="K228" s="11" t="s">
        <v>101</v>
      </c>
      <c r="L228" s="11" t="s">
        <v>52</v>
      </c>
      <c r="M228" s="11" t="s">
        <v>3198</v>
      </c>
      <c r="N228" s="11" t="s">
        <v>3199</v>
      </c>
      <c r="O228" s="11" t="s">
        <v>151</v>
      </c>
      <c r="P228" s="13"/>
      <c r="Q228" s="11" t="s">
        <v>57</v>
      </c>
      <c r="R228" s="13"/>
      <c r="S228" s="11" t="s">
        <v>59</v>
      </c>
      <c r="T228" s="13"/>
      <c r="U228" s="11" t="s">
        <v>109</v>
      </c>
      <c r="V228" s="13"/>
      <c r="W228" s="13"/>
      <c r="X228" s="13"/>
      <c r="Y228" s="13"/>
      <c r="Z228" s="13"/>
      <c r="AA228" s="11" t="s">
        <v>283</v>
      </c>
      <c r="AB228" s="11" t="s">
        <v>3200</v>
      </c>
      <c r="AC228" s="13"/>
      <c r="AD228" s="13"/>
      <c r="AE228" s="13"/>
      <c r="AF228" s="13"/>
      <c r="AG228" s="13"/>
      <c r="AH228" s="13"/>
      <c r="AI228" s="13"/>
      <c r="AJ228" s="13"/>
      <c r="AK228" s="13"/>
      <c r="AL228" s="13"/>
      <c r="AM228" s="11" t="s">
        <v>113</v>
      </c>
      <c r="AN228" s="13" t="s">
        <v>3201</v>
      </c>
      <c r="AO228" s="13" t="s">
        <v>3013</v>
      </c>
      <c r="AP228" s="13"/>
      <c r="AQ228" s="13"/>
      <c r="AR228" s="13"/>
      <c r="AS228" s="13"/>
      <c r="AT228" s="13"/>
      <c r="AU228" s="13"/>
      <c r="AV228" s="13"/>
      <c r="AW228" s="13"/>
      <c r="AX228" s="13"/>
      <c r="AY228" s="11" t="s">
        <v>3202</v>
      </c>
      <c r="AZ228" s="11" t="s">
        <v>3203</v>
      </c>
      <c r="BA228" s="11" t="s">
        <v>3204</v>
      </c>
      <c r="BB228" s="14" t="s">
        <v>3205</v>
      </c>
      <c r="BC228" s="13"/>
      <c r="BD228" s="11" t="s">
        <v>3206</v>
      </c>
      <c r="BE228" s="11" t="s">
        <v>3207</v>
      </c>
    </row>
    <row r="229" spans="1:57" ht="20" hidden="1" customHeight="1" x14ac:dyDescent="0.15">
      <c r="A229" s="15" t="s">
        <v>3208</v>
      </c>
      <c r="B229" s="11" t="s">
        <v>3209</v>
      </c>
      <c r="C229" s="11" t="s">
        <v>45</v>
      </c>
      <c r="D229" s="12">
        <v>4132</v>
      </c>
      <c r="E229" s="11" t="s">
        <v>3209</v>
      </c>
      <c r="F229" s="11" t="s">
        <v>3210</v>
      </c>
      <c r="G229" s="12">
        <v>2021</v>
      </c>
      <c r="H229" s="11" t="s">
        <v>3211</v>
      </c>
      <c r="I229" s="11" t="s">
        <v>3212</v>
      </c>
      <c r="J229" s="11" t="s">
        <v>191</v>
      </c>
      <c r="K229" s="11" t="s">
        <v>51</v>
      </c>
      <c r="L229" s="11" t="s">
        <v>77</v>
      </c>
      <c r="M229" s="11" t="s">
        <v>3213</v>
      </c>
      <c r="N229" s="11" t="s">
        <v>3214</v>
      </c>
      <c r="O229" s="11" t="s">
        <v>1103</v>
      </c>
      <c r="P229" s="11" t="s">
        <v>3215</v>
      </c>
      <c r="Q229" s="11" t="s">
        <v>215</v>
      </c>
      <c r="R229" s="11" t="s">
        <v>3216</v>
      </c>
      <c r="S229" s="11" t="s">
        <v>59</v>
      </c>
      <c r="T229" s="13"/>
      <c r="U229" s="11" t="s">
        <v>109</v>
      </c>
      <c r="V229" s="13"/>
      <c r="W229" s="13"/>
      <c r="X229" s="13"/>
      <c r="Y229" s="13"/>
      <c r="Z229" s="13"/>
      <c r="AA229" s="13"/>
      <c r="AB229" s="13"/>
      <c r="AC229" s="13"/>
      <c r="AD229" s="13"/>
      <c r="AE229" s="13"/>
      <c r="AF229" s="13"/>
      <c r="AG229" s="13"/>
      <c r="AH229" s="13"/>
      <c r="AI229" s="13"/>
      <c r="AJ229" s="13"/>
      <c r="AK229" s="13"/>
      <c r="AL229" s="13"/>
      <c r="AM229" s="11" t="s">
        <v>113</v>
      </c>
      <c r="AN229" s="11" t="s">
        <v>3217</v>
      </c>
      <c r="AO229" s="11" t="s">
        <v>3013</v>
      </c>
      <c r="AP229" s="13"/>
      <c r="AQ229" s="13"/>
      <c r="AR229" s="13"/>
      <c r="AS229" s="13"/>
      <c r="AT229" s="13"/>
      <c r="AU229" s="13"/>
      <c r="AV229" s="13"/>
      <c r="AW229" s="13"/>
      <c r="AX229" s="13"/>
      <c r="AY229" s="11" t="s">
        <v>3218</v>
      </c>
      <c r="AZ229" s="11" t="s">
        <v>3219</v>
      </c>
      <c r="BA229" s="11" t="s">
        <v>3220</v>
      </c>
      <c r="BB229" s="11" t="s">
        <v>3221</v>
      </c>
      <c r="BC229" s="13"/>
      <c r="BD229" s="11" t="s">
        <v>3222</v>
      </c>
      <c r="BE229" s="11" t="s">
        <v>3223</v>
      </c>
    </row>
    <row r="230" spans="1:57" ht="20" hidden="1" customHeight="1" x14ac:dyDescent="0.15">
      <c r="A230" s="15" t="s">
        <v>3224</v>
      </c>
      <c r="B230" s="11" t="s">
        <v>3225</v>
      </c>
      <c r="C230" s="11" t="s">
        <v>45</v>
      </c>
      <c r="D230" s="12">
        <v>4137</v>
      </c>
      <c r="E230" s="11" t="s">
        <v>3226</v>
      </c>
      <c r="F230" s="11" t="s">
        <v>3227</v>
      </c>
      <c r="G230" s="12">
        <v>2021</v>
      </c>
      <c r="H230" s="11" t="s">
        <v>383</v>
      </c>
      <c r="I230" s="13"/>
      <c r="J230" s="11" t="s">
        <v>50</v>
      </c>
      <c r="K230" s="11" t="s">
        <v>51</v>
      </c>
      <c r="L230" s="11" t="s">
        <v>52</v>
      </c>
      <c r="M230" s="13"/>
      <c r="N230" s="11" t="s">
        <v>3228</v>
      </c>
      <c r="O230" s="11" t="s">
        <v>3172</v>
      </c>
      <c r="P230" s="11" t="s">
        <v>3229</v>
      </c>
      <c r="Q230" s="11" t="s">
        <v>176</v>
      </c>
      <c r="R230" s="11" t="s">
        <v>3230</v>
      </c>
      <c r="S230" s="11" t="s">
        <v>59</v>
      </c>
      <c r="T230" s="13"/>
      <c r="U230" s="11" t="s">
        <v>679</v>
      </c>
      <c r="V230" s="13"/>
      <c r="W230" s="13"/>
      <c r="X230" s="13"/>
      <c r="Y230" s="13"/>
      <c r="Z230" s="13"/>
      <c r="AA230" s="13"/>
      <c r="AB230" s="13"/>
      <c r="AC230" s="13"/>
      <c r="AD230" s="13"/>
      <c r="AE230" s="11" t="s">
        <v>285</v>
      </c>
      <c r="AF230" s="11" t="s">
        <v>3231</v>
      </c>
      <c r="AG230" s="13"/>
      <c r="AH230" s="13"/>
      <c r="AI230" s="13"/>
      <c r="AJ230" s="13"/>
      <c r="AK230" s="11" t="s">
        <v>3232</v>
      </c>
      <c r="AL230" s="11" t="s">
        <v>3233</v>
      </c>
      <c r="AM230" s="13"/>
      <c r="AN230" s="13"/>
      <c r="AO230" s="13"/>
      <c r="AP230" s="13"/>
      <c r="AQ230" s="13"/>
      <c r="AR230" s="13"/>
      <c r="AS230" s="13"/>
      <c r="AT230" s="13"/>
      <c r="AU230" s="13"/>
      <c r="AV230" s="13"/>
      <c r="AW230" s="13"/>
      <c r="AX230" s="13"/>
      <c r="AY230" s="11" t="s">
        <v>3234</v>
      </c>
      <c r="AZ230" s="11" t="s">
        <v>3235</v>
      </c>
      <c r="BA230" s="11" t="s">
        <v>3236</v>
      </c>
      <c r="BB230" s="13"/>
      <c r="BC230" s="13"/>
      <c r="BD230" s="13"/>
      <c r="BE230" s="11" t="s">
        <v>3237</v>
      </c>
    </row>
    <row r="231" spans="1:57" ht="20" customHeight="1" x14ac:dyDescent="0.15">
      <c r="A231" s="15" t="s">
        <v>3238</v>
      </c>
      <c r="B231" s="11" t="s">
        <v>3239</v>
      </c>
      <c r="C231" s="11" t="s">
        <v>45</v>
      </c>
      <c r="D231" s="12">
        <v>1207</v>
      </c>
      <c r="E231" s="11" t="s">
        <v>3240</v>
      </c>
      <c r="F231" s="11" t="s">
        <v>3241</v>
      </c>
      <c r="G231" s="12">
        <v>2020</v>
      </c>
      <c r="H231" s="11" t="s">
        <v>297</v>
      </c>
      <c r="I231" s="13"/>
      <c r="J231" s="11" t="s">
        <v>100</v>
      </c>
      <c r="K231" s="11" t="s">
        <v>51</v>
      </c>
      <c r="L231" s="11" t="s">
        <v>52</v>
      </c>
      <c r="M231" s="11" t="s">
        <v>3242</v>
      </c>
      <c r="N231" s="11" t="s">
        <v>3243</v>
      </c>
      <c r="O231" s="11" t="s">
        <v>245</v>
      </c>
      <c r="P231" s="13"/>
      <c r="Q231" s="11" t="s">
        <v>986</v>
      </c>
      <c r="R231" s="11" t="s">
        <v>3244</v>
      </c>
      <c r="S231" s="11" t="s">
        <v>1325</v>
      </c>
      <c r="T231" s="11" t="s">
        <v>3245</v>
      </c>
      <c r="U231" s="11" t="s">
        <v>217</v>
      </c>
      <c r="V231" s="11" t="s">
        <v>3246</v>
      </c>
      <c r="W231" s="11" t="s">
        <v>135</v>
      </c>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1" t="s">
        <v>178</v>
      </c>
      <c r="AT231" s="13"/>
      <c r="AU231" s="13"/>
      <c r="AV231" s="13"/>
      <c r="AW231" s="13"/>
      <c r="AX231" s="13"/>
      <c r="AY231" s="11" t="s">
        <v>3247</v>
      </c>
      <c r="AZ231" s="11" t="s">
        <v>3248</v>
      </c>
      <c r="BA231" s="11" t="s">
        <v>3249</v>
      </c>
      <c r="BB231" s="13"/>
      <c r="BC231" s="11" t="s">
        <v>3250</v>
      </c>
      <c r="BD231" s="13"/>
      <c r="BE231" s="11" t="s">
        <v>3251</v>
      </c>
    </row>
    <row r="232" spans="1:57" ht="20" hidden="1" customHeight="1" x14ac:dyDescent="0.15">
      <c r="A232" s="15" t="s">
        <v>3252</v>
      </c>
      <c r="B232" s="11" t="s">
        <v>3253</v>
      </c>
      <c r="C232" s="11" t="s">
        <v>45</v>
      </c>
      <c r="D232" s="12">
        <v>1211</v>
      </c>
      <c r="E232" s="11" t="s">
        <v>3253</v>
      </c>
      <c r="F232" s="11" t="s">
        <v>3254</v>
      </c>
      <c r="G232" s="12">
        <v>2020</v>
      </c>
      <c r="H232" s="11" t="s">
        <v>149</v>
      </c>
      <c r="I232" s="13"/>
      <c r="J232" s="11" t="s">
        <v>100</v>
      </c>
      <c r="K232" s="11" t="s">
        <v>101</v>
      </c>
      <c r="L232" s="11" t="s">
        <v>52</v>
      </c>
      <c r="M232" s="11" t="s">
        <v>3255</v>
      </c>
      <c r="N232" s="11" t="s">
        <v>3256</v>
      </c>
      <c r="O232" s="11" t="s">
        <v>80</v>
      </c>
      <c r="P232" s="11" t="s">
        <v>3257</v>
      </c>
      <c r="Q232" s="11" t="s">
        <v>170</v>
      </c>
      <c r="R232" s="11" t="s">
        <v>3258</v>
      </c>
      <c r="S232" s="11" t="s">
        <v>266</v>
      </c>
      <c r="T232" s="14" t="s">
        <v>3259</v>
      </c>
      <c r="U232" s="11" t="s">
        <v>2585</v>
      </c>
      <c r="V232" s="11" t="s">
        <v>3260</v>
      </c>
      <c r="W232" s="11" t="s">
        <v>135</v>
      </c>
      <c r="X232" s="11" t="s">
        <v>3261</v>
      </c>
      <c r="Y232" s="13"/>
      <c r="Z232" s="13"/>
      <c r="AA232" s="11" t="s">
        <v>62</v>
      </c>
      <c r="AB232" s="13"/>
      <c r="AC232" s="13"/>
      <c r="AD232" s="13"/>
      <c r="AE232" s="13"/>
      <c r="AF232" s="13"/>
      <c r="AG232" s="13"/>
      <c r="AH232" s="13"/>
      <c r="AI232" s="13"/>
      <c r="AJ232" s="13"/>
      <c r="AK232" s="11" t="s">
        <v>3232</v>
      </c>
      <c r="AL232" s="11" t="s">
        <v>3262</v>
      </c>
      <c r="AM232" s="13"/>
      <c r="AN232" s="13"/>
      <c r="AO232" s="13"/>
      <c r="AP232" s="13"/>
      <c r="AQ232" s="13"/>
      <c r="AR232" s="13"/>
      <c r="AS232" s="11" t="s">
        <v>3263</v>
      </c>
      <c r="AT232" s="13"/>
      <c r="AU232" s="13"/>
      <c r="AV232" s="13"/>
      <c r="AW232" s="13"/>
      <c r="AX232" s="13"/>
      <c r="AY232" s="14" t="s">
        <v>3264</v>
      </c>
      <c r="AZ232" s="11" t="s">
        <v>3265</v>
      </c>
      <c r="BA232" s="11" t="s">
        <v>3266</v>
      </c>
      <c r="BB232" s="11" t="s">
        <v>3267</v>
      </c>
      <c r="BC232" s="11" t="s">
        <v>3268</v>
      </c>
      <c r="BD232" s="13"/>
      <c r="BE232" s="13"/>
    </row>
    <row r="233" spans="1:57" ht="20" hidden="1" customHeight="1" x14ac:dyDescent="0.15">
      <c r="A233" s="61" t="s">
        <v>3269</v>
      </c>
      <c r="B233" s="17" t="s">
        <v>3270</v>
      </c>
      <c r="C233" s="17" t="s">
        <v>45</v>
      </c>
      <c r="D233" s="17">
        <v>4220</v>
      </c>
      <c r="E233" s="17" t="s">
        <v>3271</v>
      </c>
      <c r="F233" s="17" t="s">
        <v>3272</v>
      </c>
      <c r="G233" s="17">
        <v>2021</v>
      </c>
      <c r="H233" s="17" t="s">
        <v>98</v>
      </c>
      <c r="I233" s="17"/>
      <c r="J233" s="17" t="s">
        <v>100</v>
      </c>
      <c r="K233" s="17" t="s">
        <v>101</v>
      </c>
      <c r="L233" s="17" t="s">
        <v>77</v>
      </c>
      <c r="M233" s="17"/>
      <c r="N233" s="17" t="s">
        <v>3273</v>
      </c>
      <c r="O233" s="17" t="s">
        <v>245</v>
      </c>
      <c r="P233" s="17"/>
      <c r="Q233" s="17" t="s">
        <v>176</v>
      </c>
      <c r="R233" s="17" t="s">
        <v>3274</v>
      </c>
      <c r="S233" s="17" t="s">
        <v>176</v>
      </c>
      <c r="T233" s="17" t="s">
        <v>3274</v>
      </c>
      <c r="U233" s="17" t="s">
        <v>233</v>
      </c>
      <c r="V233" s="17" t="s">
        <v>3275</v>
      </c>
      <c r="W233" s="17" t="s">
        <v>135</v>
      </c>
      <c r="X233" s="17"/>
      <c r="Y233" s="17"/>
      <c r="Z233" s="17"/>
      <c r="AA233" s="17" t="s">
        <v>62</v>
      </c>
      <c r="AB233" s="17" t="s">
        <v>3276</v>
      </c>
      <c r="AC233" s="17"/>
      <c r="AD233" s="17"/>
      <c r="AE233" s="17"/>
      <c r="AF233" s="17"/>
      <c r="AG233" s="17"/>
      <c r="AH233" s="17"/>
      <c r="AI233" s="17"/>
      <c r="AJ233" s="17"/>
      <c r="AK233" s="17"/>
      <c r="AL233" s="17"/>
      <c r="AM233" s="17"/>
      <c r="AN233" s="17"/>
      <c r="AO233" s="17"/>
      <c r="AP233" s="17"/>
      <c r="AQ233" s="17"/>
      <c r="AR233" s="17"/>
      <c r="AS233" s="17"/>
      <c r="AT233" s="17"/>
      <c r="AU233" s="17"/>
      <c r="AV233" s="17"/>
      <c r="AW233" s="17"/>
      <c r="AX233" s="17"/>
      <c r="AY233" s="17" t="s">
        <v>3277</v>
      </c>
      <c r="AZ233" s="17" t="s">
        <v>3278</v>
      </c>
      <c r="BA233" s="17" t="s">
        <v>3279</v>
      </c>
      <c r="BB233" s="17" t="s">
        <v>3280</v>
      </c>
      <c r="BC233" s="17" t="s">
        <v>3281</v>
      </c>
      <c r="BD233" s="17" t="s">
        <v>3282</v>
      </c>
      <c r="BE233" s="17" t="s">
        <v>3283</v>
      </c>
    </row>
    <row r="234" spans="1:57" ht="20" hidden="1" customHeight="1" x14ac:dyDescent="0.15">
      <c r="A234" s="11" t="s">
        <v>3284</v>
      </c>
      <c r="B234" s="11" t="s">
        <v>3285</v>
      </c>
      <c r="C234" s="11" t="s">
        <v>45</v>
      </c>
      <c r="D234" s="12">
        <v>4227</v>
      </c>
      <c r="E234" s="11" t="s">
        <v>3286</v>
      </c>
      <c r="F234" s="11" t="s">
        <v>3287</v>
      </c>
      <c r="G234" s="12">
        <v>2021</v>
      </c>
      <c r="H234" s="11" t="s">
        <v>297</v>
      </c>
      <c r="I234" s="13"/>
      <c r="J234" s="11" t="s">
        <v>100</v>
      </c>
      <c r="K234" s="11" t="s">
        <v>51</v>
      </c>
      <c r="L234" s="11" t="s">
        <v>77</v>
      </c>
      <c r="M234" s="13"/>
      <c r="N234" s="11" t="s">
        <v>3288</v>
      </c>
      <c r="O234" s="11" t="s">
        <v>151</v>
      </c>
      <c r="P234" s="11" t="s">
        <v>3289</v>
      </c>
      <c r="Q234" s="11" t="s">
        <v>57</v>
      </c>
      <c r="R234" s="13"/>
      <c r="S234" s="11" t="s">
        <v>59</v>
      </c>
      <c r="T234" s="13"/>
      <c r="U234" s="11" t="s">
        <v>61</v>
      </c>
      <c r="V234" s="13"/>
      <c r="W234" s="13"/>
      <c r="X234" s="13"/>
      <c r="Y234" s="13"/>
      <c r="Z234" s="13"/>
      <c r="AA234" s="11" t="s">
        <v>62</v>
      </c>
      <c r="AB234" s="11" t="s">
        <v>3290</v>
      </c>
      <c r="AC234" s="13"/>
      <c r="AD234" s="13"/>
      <c r="AE234" s="13"/>
      <c r="AF234" s="13"/>
      <c r="AG234" s="13"/>
      <c r="AH234" s="13"/>
      <c r="AI234" s="13"/>
      <c r="AJ234" s="13"/>
      <c r="AK234" s="13"/>
      <c r="AL234" s="13"/>
      <c r="AM234" s="13"/>
      <c r="AN234" s="13"/>
      <c r="AO234" s="13"/>
      <c r="AP234" s="13"/>
      <c r="AQ234" s="13"/>
      <c r="AR234" s="13"/>
      <c r="AS234" s="13"/>
      <c r="AT234" s="13"/>
      <c r="AU234" s="13"/>
      <c r="AV234" s="13"/>
      <c r="AW234" s="13"/>
      <c r="AX234" s="13"/>
      <c r="AY234" s="11" t="s">
        <v>3291</v>
      </c>
      <c r="AZ234" s="11" t="s">
        <v>3292</v>
      </c>
      <c r="BA234" s="11" t="s">
        <v>3293</v>
      </c>
      <c r="BB234" s="13"/>
      <c r="BC234" s="11" t="s">
        <v>3294</v>
      </c>
      <c r="BD234" s="13"/>
      <c r="BE234" s="11" t="s">
        <v>3295</v>
      </c>
    </row>
    <row r="235" spans="1:57" ht="20" hidden="1" customHeight="1" x14ac:dyDescent="0.15">
      <c r="A235" s="15" t="s">
        <v>3296</v>
      </c>
      <c r="B235" s="11" t="s">
        <v>3297</v>
      </c>
      <c r="C235" s="11" t="s">
        <v>45</v>
      </c>
      <c r="D235" s="12">
        <v>4232</v>
      </c>
      <c r="E235" s="11" t="s">
        <v>3298</v>
      </c>
      <c r="F235" s="11" t="s">
        <v>3299</v>
      </c>
      <c r="G235" s="12">
        <v>2021</v>
      </c>
      <c r="H235" s="11" t="s">
        <v>3300</v>
      </c>
      <c r="I235" s="13"/>
      <c r="J235" s="11" t="s">
        <v>485</v>
      </c>
      <c r="K235" s="11" t="s">
        <v>101</v>
      </c>
      <c r="L235" s="11" t="s">
        <v>52</v>
      </c>
      <c r="M235" s="13"/>
      <c r="N235" s="11" t="s">
        <v>3301</v>
      </c>
      <c r="O235" s="11" t="s">
        <v>151</v>
      </c>
      <c r="P235" s="13"/>
      <c r="Q235" s="11" t="s">
        <v>57</v>
      </c>
      <c r="R235" s="11" t="s">
        <v>3302</v>
      </c>
      <c r="S235" s="11" t="s">
        <v>59</v>
      </c>
      <c r="T235" s="13"/>
      <c r="U235" s="11" t="s">
        <v>385</v>
      </c>
      <c r="V235" s="11" t="s">
        <v>3303</v>
      </c>
      <c r="W235" s="11"/>
      <c r="X235" s="17"/>
      <c r="Y235" s="11" t="s">
        <v>386</v>
      </c>
      <c r="Z235" s="11" t="s">
        <v>3304</v>
      </c>
      <c r="AA235" s="13" t="s">
        <v>650</v>
      </c>
      <c r="AB235" s="13"/>
      <c r="AC235" s="13"/>
      <c r="AD235" s="13"/>
      <c r="AE235" s="13"/>
      <c r="AF235" s="13"/>
      <c r="AG235" s="11"/>
      <c r="AH235" s="13"/>
      <c r="AI235" s="13"/>
      <c r="AJ235" s="13"/>
      <c r="AK235" s="13"/>
      <c r="AL235" s="13"/>
      <c r="AM235" s="13"/>
      <c r="AN235" s="13"/>
      <c r="AO235" s="13"/>
      <c r="AP235" s="13"/>
      <c r="AQ235" s="13"/>
      <c r="AR235" s="13"/>
      <c r="AS235" s="13"/>
      <c r="AT235" s="13"/>
      <c r="AU235" s="13"/>
      <c r="AV235" s="13"/>
      <c r="AW235" s="13"/>
      <c r="AX235" s="13"/>
      <c r="AY235" s="14" t="s">
        <v>3305</v>
      </c>
      <c r="AZ235" s="14" t="s">
        <v>3306</v>
      </c>
      <c r="BA235" s="14" t="s">
        <v>3307</v>
      </c>
      <c r="BB235" s="14" t="s">
        <v>3308</v>
      </c>
      <c r="BC235" s="11" t="s">
        <v>3309</v>
      </c>
      <c r="BD235" s="11" t="s">
        <v>3310</v>
      </c>
      <c r="BE235" s="13"/>
    </row>
    <row r="236" spans="1:57" ht="32" hidden="1" customHeight="1" x14ac:dyDescent="0.15">
      <c r="A236" s="15" t="s">
        <v>3311</v>
      </c>
      <c r="B236" s="11" t="s">
        <v>3312</v>
      </c>
      <c r="C236" s="11" t="s">
        <v>45</v>
      </c>
      <c r="D236" s="12">
        <v>5299</v>
      </c>
      <c r="E236" s="11" t="s">
        <v>3312</v>
      </c>
      <c r="F236" s="11" t="s">
        <v>3313</v>
      </c>
      <c r="G236" s="12">
        <v>2022</v>
      </c>
      <c r="H236" s="11" t="s">
        <v>149</v>
      </c>
      <c r="I236" s="13"/>
      <c r="J236" s="11" t="s">
        <v>100</v>
      </c>
      <c r="K236" s="11" t="s">
        <v>101</v>
      </c>
      <c r="L236" s="11" t="s">
        <v>52</v>
      </c>
      <c r="M236" s="13"/>
      <c r="N236" s="11" t="s">
        <v>3314</v>
      </c>
      <c r="O236" s="11" t="s">
        <v>80</v>
      </c>
      <c r="P236" s="11" t="s">
        <v>3315</v>
      </c>
      <c r="Q236" s="11" t="s">
        <v>170</v>
      </c>
      <c r="R236" s="11" t="s">
        <v>3316</v>
      </c>
      <c r="S236" s="11" t="s">
        <v>172</v>
      </c>
      <c r="T236" s="13"/>
      <c r="U236" s="11" t="s">
        <v>109</v>
      </c>
      <c r="V236" s="13"/>
      <c r="W236" s="13"/>
      <c r="X236" s="13"/>
      <c r="Y236" s="13"/>
      <c r="Z236" s="13"/>
      <c r="AA236" s="13"/>
      <c r="AB236" s="13"/>
      <c r="AC236" s="13"/>
      <c r="AD236" s="13"/>
      <c r="AE236" s="13"/>
      <c r="AF236" s="13"/>
      <c r="AG236" s="13"/>
      <c r="AH236" s="13"/>
      <c r="AI236" s="13"/>
      <c r="AJ236" s="13"/>
      <c r="AK236" s="13"/>
      <c r="AL236" s="13"/>
      <c r="AM236" s="11" t="s">
        <v>113</v>
      </c>
      <c r="AN236" s="13"/>
      <c r="AO236" s="11" t="s">
        <v>449</v>
      </c>
      <c r="AP236" s="11" t="s">
        <v>3317</v>
      </c>
      <c r="AQ236" s="13"/>
      <c r="AR236" s="13"/>
      <c r="AS236" s="13"/>
      <c r="AT236" s="13"/>
      <c r="AU236" s="13"/>
      <c r="AV236" s="13"/>
      <c r="AW236" s="13"/>
      <c r="AX236" s="13"/>
      <c r="AY236" s="11" t="s">
        <v>3318</v>
      </c>
      <c r="AZ236" s="11" t="s">
        <v>3319</v>
      </c>
      <c r="BA236" s="11" t="s">
        <v>3320</v>
      </c>
      <c r="BB236" s="11" t="s">
        <v>3321</v>
      </c>
      <c r="BC236" s="13"/>
      <c r="BD236" s="11" t="s">
        <v>3322</v>
      </c>
      <c r="BE236" s="13"/>
    </row>
    <row r="237" spans="1:57" ht="32" hidden="1" customHeight="1" x14ac:dyDescent="0.15">
      <c r="A237" s="15" t="s">
        <v>3323</v>
      </c>
      <c r="B237" s="11" t="s">
        <v>3324</v>
      </c>
      <c r="C237" s="11" t="s">
        <v>45</v>
      </c>
      <c r="D237" s="12">
        <v>4252</v>
      </c>
      <c r="E237" s="11" t="s">
        <v>3325</v>
      </c>
      <c r="F237" s="11" t="s">
        <v>3326</v>
      </c>
      <c r="G237" s="12">
        <v>2021</v>
      </c>
      <c r="H237" s="11" t="s">
        <v>149</v>
      </c>
      <c r="I237" s="13"/>
      <c r="J237" s="11" t="s">
        <v>100</v>
      </c>
      <c r="K237" s="11" t="s">
        <v>101</v>
      </c>
      <c r="L237" s="11" t="s">
        <v>52</v>
      </c>
      <c r="M237" s="11" t="s">
        <v>3327</v>
      </c>
      <c r="N237" s="11" t="s">
        <v>3328</v>
      </c>
      <c r="O237" s="11" t="s">
        <v>80</v>
      </c>
      <c r="P237" s="11" t="s">
        <v>3329</v>
      </c>
      <c r="Q237" s="11" t="s">
        <v>215</v>
      </c>
      <c r="R237" s="13"/>
      <c r="S237" s="11" t="s">
        <v>1325</v>
      </c>
      <c r="T237" s="11" t="s">
        <v>3330</v>
      </c>
      <c r="U237" s="11" t="s">
        <v>109</v>
      </c>
      <c r="V237" s="13"/>
      <c r="W237" s="13"/>
      <c r="X237" s="13"/>
      <c r="Y237" s="13"/>
      <c r="Z237" s="13"/>
      <c r="AA237" s="11" t="s">
        <v>62</v>
      </c>
      <c r="AB237" s="11" t="s">
        <v>3331</v>
      </c>
      <c r="AC237" s="13"/>
      <c r="AD237" s="13"/>
      <c r="AE237" s="13"/>
      <c r="AF237" s="13"/>
      <c r="AG237" s="13"/>
      <c r="AH237" s="13"/>
      <c r="AI237" s="13"/>
      <c r="AJ237" s="13"/>
      <c r="AK237" s="13"/>
      <c r="AL237" s="13"/>
      <c r="AM237" s="11" t="s">
        <v>449</v>
      </c>
      <c r="AN237" s="11" t="s">
        <v>3332</v>
      </c>
      <c r="AO237" s="13" t="s">
        <v>2794</v>
      </c>
      <c r="AP237" s="13"/>
      <c r="AQ237" s="13"/>
      <c r="AR237" s="13"/>
      <c r="AS237" s="13"/>
      <c r="AT237" s="13"/>
      <c r="AU237" s="13"/>
      <c r="AV237" s="13"/>
      <c r="AW237" s="13"/>
      <c r="AX237" s="13"/>
      <c r="AY237" s="11" t="s">
        <v>3333</v>
      </c>
      <c r="AZ237" s="14" t="s">
        <v>3334</v>
      </c>
      <c r="BA237" s="11" t="s">
        <v>3335</v>
      </c>
      <c r="BB237" s="11" t="s">
        <v>3336</v>
      </c>
      <c r="BC237" s="11" t="s">
        <v>3337</v>
      </c>
      <c r="BD237" s="11" t="s">
        <v>3338</v>
      </c>
      <c r="BE237" s="13"/>
    </row>
    <row r="238" spans="1:57" ht="56" hidden="1" customHeight="1" x14ac:dyDescent="0.15">
      <c r="A238" s="15" t="s">
        <v>3339</v>
      </c>
      <c r="B238" s="11" t="s">
        <v>3340</v>
      </c>
      <c r="C238" s="11" t="s">
        <v>45</v>
      </c>
      <c r="D238" s="12">
        <v>4295</v>
      </c>
      <c r="E238" s="11" t="s">
        <v>3340</v>
      </c>
      <c r="F238" s="11" t="s">
        <v>3341</v>
      </c>
      <c r="G238" s="12">
        <v>2021</v>
      </c>
      <c r="H238" s="11" t="s">
        <v>383</v>
      </c>
      <c r="I238" s="11" t="s">
        <v>3342</v>
      </c>
      <c r="J238" s="11" t="s">
        <v>50</v>
      </c>
      <c r="K238" s="11" t="s">
        <v>51</v>
      </c>
      <c r="L238" s="11" t="s">
        <v>52</v>
      </c>
      <c r="M238" s="11" t="s">
        <v>3343</v>
      </c>
      <c r="N238" s="11" t="s">
        <v>3344</v>
      </c>
      <c r="O238" s="11" t="s">
        <v>151</v>
      </c>
      <c r="P238" s="11" t="s">
        <v>3345</v>
      </c>
      <c r="Q238" s="11" t="s">
        <v>57</v>
      </c>
      <c r="R238" s="14" t="s">
        <v>3346</v>
      </c>
      <c r="S238" s="11" t="s">
        <v>59</v>
      </c>
      <c r="T238" s="13"/>
      <c r="U238" s="11" t="s">
        <v>385</v>
      </c>
      <c r="V238" s="13"/>
      <c r="W238" s="13"/>
      <c r="X238" s="13"/>
      <c r="Y238" s="11" t="s">
        <v>386</v>
      </c>
      <c r="Z238" s="13"/>
      <c r="AA238" s="11" t="s">
        <v>62</v>
      </c>
      <c r="AB238" s="11" t="s">
        <v>3347</v>
      </c>
      <c r="AC238" s="13"/>
      <c r="AD238" s="13"/>
      <c r="AE238" s="13"/>
      <c r="AF238" s="13"/>
      <c r="AG238" s="13"/>
      <c r="AH238" s="13"/>
      <c r="AI238" s="13"/>
      <c r="AJ238" s="13"/>
      <c r="AK238" s="13"/>
      <c r="AL238" s="13"/>
      <c r="AM238" s="13"/>
      <c r="AN238" s="13"/>
      <c r="AO238" s="13"/>
      <c r="AP238" s="13"/>
      <c r="AQ238" s="11" t="s">
        <v>886</v>
      </c>
      <c r="AR238" s="11" t="s">
        <v>3348</v>
      </c>
      <c r="AS238" s="13"/>
      <c r="AT238" s="13"/>
      <c r="AU238" s="13"/>
      <c r="AV238" s="13"/>
      <c r="AW238" s="13"/>
      <c r="AX238" s="13"/>
      <c r="AY238" s="14" t="s">
        <v>3349</v>
      </c>
      <c r="AZ238" s="14" t="s">
        <v>3350</v>
      </c>
      <c r="BA238" s="14" t="s">
        <v>3351</v>
      </c>
      <c r="BB238" s="11" t="s">
        <v>3352</v>
      </c>
      <c r="BC238" s="11" t="s">
        <v>3353</v>
      </c>
      <c r="BD238" s="11" t="s">
        <v>3354</v>
      </c>
      <c r="BE238" s="13"/>
    </row>
    <row r="239" spans="1:57" ht="20" hidden="1" customHeight="1" x14ac:dyDescent="0.15">
      <c r="A239" s="15" t="s">
        <v>3355</v>
      </c>
      <c r="B239" s="11" t="s">
        <v>3356</v>
      </c>
      <c r="C239" s="11" t="s">
        <v>45</v>
      </c>
      <c r="D239" s="12">
        <v>4296</v>
      </c>
      <c r="E239" s="11" t="s">
        <v>3356</v>
      </c>
      <c r="F239" s="11" t="s">
        <v>3357</v>
      </c>
      <c r="G239" s="12">
        <v>2021</v>
      </c>
      <c r="H239" s="11" t="s">
        <v>190</v>
      </c>
      <c r="I239" s="13"/>
      <c r="J239" s="11" t="s">
        <v>191</v>
      </c>
      <c r="K239" s="11" t="s">
        <v>51</v>
      </c>
      <c r="L239" s="11" t="s">
        <v>77</v>
      </c>
      <c r="M239" s="14" t="s">
        <v>3358</v>
      </c>
      <c r="N239" s="11" t="s">
        <v>3359</v>
      </c>
      <c r="O239" s="11" t="s">
        <v>151</v>
      </c>
      <c r="P239" s="11" t="s">
        <v>3360</v>
      </c>
      <c r="Q239" s="11" t="s">
        <v>57</v>
      </c>
      <c r="R239" s="11" t="s">
        <v>3361</v>
      </c>
      <c r="S239" s="11" t="s">
        <v>59</v>
      </c>
      <c r="T239" s="13"/>
      <c r="U239" s="11" t="s">
        <v>34</v>
      </c>
      <c r="V239" s="13"/>
      <c r="W239" s="11" t="s">
        <v>2214</v>
      </c>
      <c r="X239" s="11" t="s">
        <v>3362</v>
      </c>
      <c r="Y239" s="13"/>
      <c r="Z239" s="13"/>
      <c r="AA239" s="13"/>
      <c r="AB239" s="13"/>
      <c r="AC239" s="13"/>
      <c r="AD239" s="13"/>
      <c r="AE239" s="13"/>
      <c r="AF239" s="13"/>
      <c r="AG239" s="13"/>
      <c r="AH239" s="13"/>
      <c r="AI239" s="13"/>
      <c r="AJ239" s="13"/>
      <c r="AK239" s="13"/>
      <c r="AL239" s="13"/>
      <c r="AM239" s="13"/>
      <c r="AN239" s="13"/>
      <c r="AO239" s="13"/>
      <c r="AP239" s="13"/>
      <c r="AQ239" s="13"/>
      <c r="AR239" s="13"/>
      <c r="AS239" s="13"/>
      <c r="AT239" s="13"/>
      <c r="AU239" s="11" t="s">
        <v>553</v>
      </c>
      <c r="AV239" s="11" t="s">
        <v>3363</v>
      </c>
      <c r="AW239" s="13"/>
      <c r="AX239" s="13"/>
      <c r="AY239" s="11" t="s">
        <v>3364</v>
      </c>
      <c r="AZ239" s="11" t="s">
        <v>3365</v>
      </c>
      <c r="BA239" s="11" t="s">
        <v>3366</v>
      </c>
      <c r="BB239" s="11" t="s">
        <v>3367</v>
      </c>
      <c r="BC239" s="13"/>
      <c r="BD239" s="11" t="s">
        <v>3368</v>
      </c>
      <c r="BE239" s="13"/>
    </row>
    <row r="240" spans="1:57" ht="20" hidden="1" customHeight="1" x14ac:dyDescent="0.15">
      <c r="A240" s="15" t="s">
        <v>3369</v>
      </c>
      <c r="B240" s="11" t="s">
        <v>3370</v>
      </c>
      <c r="C240" s="11" t="s">
        <v>45</v>
      </c>
      <c r="D240" s="12">
        <v>1248</v>
      </c>
      <c r="E240" s="11" t="s">
        <v>3370</v>
      </c>
      <c r="F240" s="11" t="s">
        <v>3371</v>
      </c>
      <c r="G240" s="12">
        <v>2020</v>
      </c>
      <c r="H240" s="11" t="s">
        <v>149</v>
      </c>
      <c r="I240" s="13"/>
      <c r="J240" s="11" t="s">
        <v>100</v>
      </c>
      <c r="K240" s="11" t="s">
        <v>101</v>
      </c>
      <c r="L240" s="11" t="s">
        <v>77</v>
      </c>
      <c r="M240" s="13"/>
      <c r="N240" s="11" t="s">
        <v>3372</v>
      </c>
      <c r="O240" s="11" t="s">
        <v>151</v>
      </c>
      <c r="P240" s="11" t="s">
        <v>3373</v>
      </c>
      <c r="Q240" s="11" t="s">
        <v>176</v>
      </c>
      <c r="R240" s="11" t="s">
        <v>3374</v>
      </c>
      <c r="S240" s="11" t="s">
        <v>59</v>
      </c>
      <c r="T240" s="13"/>
      <c r="U240" s="11" t="s">
        <v>233</v>
      </c>
      <c r="V240" s="13"/>
      <c r="W240" s="11" t="s">
        <v>135</v>
      </c>
      <c r="X240" s="11" t="s">
        <v>3375</v>
      </c>
      <c r="Y240" s="13"/>
      <c r="Z240" s="13"/>
      <c r="AA240" s="13"/>
      <c r="AB240" s="13"/>
      <c r="AC240" s="13"/>
      <c r="AD240" s="13"/>
      <c r="AE240" s="13"/>
      <c r="AF240" s="13"/>
      <c r="AG240" s="13"/>
      <c r="AH240" s="13"/>
      <c r="AI240" s="13"/>
      <c r="AJ240" s="13"/>
      <c r="AK240" s="13"/>
      <c r="AL240" s="13"/>
      <c r="AM240" s="13"/>
      <c r="AN240" s="13"/>
      <c r="AO240" s="13"/>
      <c r="AP240" s="13"/>
      <c r="AQ240" s="13"/>
      <c r="AR240" s="13"/>
      <c r="AS240" s="13"/>
      <c r="AT240" s="13"/>
      <c r="AU240" s="13"/>
      <c r="AV240" s="13"/>
      <c r="AW240" s="13"/>
      <c r="AX240" s="13"/>
      <c r="AY240" s="11" t="s">
        <v>3376</v>
      </c>
      <c r="AZ240" s="14" t="s">
        <v>3377</v>
      </c>
      <c r="BA240" s="11" t="s">
        <v>3378</v>
      </c>
      <c r="BB240" s="11" t="s">
        <v>3379</v>
      </c>
      <c r="BC240" s="11" t="s">
        <v>3380</v>
      </c>
      <c r="BD240" s="11" t="s">
        <v>3381</v>
      </c>
      <c r="BE240" s="13"/>
    </row>
    <row r="241" spans="1:57" ht="32" hidden="1" customHeight="1" x14ac:dyDescent="0.15">
      <c r="A241" s="15" t="s">
        <v>3382</v>
      </c>
      <c r="B241" s="11" t="s">
        <v>3383</v>
      </c>
      <c r="C241" s="11" t="s">
        <v>45</v>
      </c>
      <c r="D241" s="12">
        <v>4330</v>
      </c>
      <c r="E241" s="11" t="s">
        <v>3383</v>
      </c>
      <c r="F241" s="11" t="s">
        <v>3384</v>
      </c>
      <c r="G241" s="12">
        <v>2021</v>
      </c>
      <c r="H241" s="11" t="s">
        <v>971</v>
      </c>
      <c r="I241" s="13"/>
      <c r="J241" s="11" t="s">
        <v>263</v>
      </c>
      <c r="K241" s="11" t="s">
        <v>51</v>
      </c>
      <c r="L241" s="11" t="s">
        <v>52</v>
      </c>
      <c r="M241" s="11" t="s">
        <v>3385</v>
      </c>
      <c r="N241" s="11" t="s">
        <v>3386</v>
      </c>
      <c r="O241" s="11" t="s">
        <v>245</v>
      </c>
      <c r="P241" s="11" t="s">
        <v>3387</v>
      </c>
      <c r="Q241" s="11" t="s">
        <v>57</v>
      </c>
      <c r="R241" s="13"/>
      <c r="S241" s="11" t="s">
        <v>59</v>
      </c>
      <c r="T241" s="11" t="s">
        <v>3388</v>
      </c>
      <c r="U241" s="11" t="s">
        <v>61</v>
      </c>
      <c r="V241" s="13"/>
      <c r="W241" s="11" t="s">
        <v>135</v>
      </c>
      <c r="X241" s="11" t="s">
        <v>3389</v>
      </c>
      <c r="Y241" s="13"/>
      <c r="Z241" s="13"/>
      <c r="AA241" s="11" t="s">
        <v>62</v>
      </c>
      <c r="AB241" s="11" t="s">
        <v>3389</v>
      </c>
      <c r="AC241" s="13"/>
      <c r="AD241" s="13"/>
      <c r="AE241" s="13"/>
      <c r="AF241" s="13"/>
      <c r="AG241" s="13"/>
      <c r="AH241" s="13"/>
      <c r="AI241" s="13"/>
      <c r="AJ241" s="13"/>
      <c r="AK241" s="13"/>
      <c r="AL241" s="13"/>
      <c r="AM241" s="13"/>
      <c r="AN241" s="13"/>
      <c r="AO241" s="13"/>
      <c r="AP241" s="13"/>
      <c r="AQ241" s="13"/>
      <c r="AR241" s="13"/>
      <c r="AS241" s="13"/>
      <c r="AT241" s="13"/>
      <c r="AU241" s="13"/>
      <c r="AV241" s="13"/>
      <c r="AW241" s="13"/>
      <c r="AX241" s="13"/>
      <c r="AY241" s="11" t="s">
        <v>3390</v>
      </c>
      <c r="AZ241" s="14" t="s">
        <v>3391</v>
      </c>
      <c r="BA241" s="11" t="s">
        <v>3392</v>
      </c>
      <c r="BB241" s="11" t="s">
        <v>3393</v>
      </c>
      <c r="BC241" s="11" t="s">
        <v>3394</v>
      </c>
      <c r="BD241" s="11" t="s">
        <v>3395</v>
      </c>
      <c r="BE241" s="11" t="s">
        <v>3396</v>
      </c>
    </row>
    <row r="242" spans="1:57" ht="68" hidden="1" customHeight="1" x14ac:dyDescent="0.15">
      <c r="A242" s="15" t="s">
        <v>3397</v>
      </c>
      <c r="B242" s="11" t="s">
        <v>3398</v>
      </c>
      <c r="C242" s="11" t="s">
        <v>45</v>
      </c>
      <c r="D242" s="12">
        <v>4333</v>
      </c>
      <c r="E242" s="11" t="s">
        <v>3399</v>
      </c>
      <c r="F242" s="11" t="s">
        <v>3400</v>
      </c>
      <c r="G242" s="12">
        <v>2021</v>
      </c>
      <c r="H242" s="11" t="s">
        <v>383</v>
      </c>
      <c r="I242" s="13"/>
      <c r="J242" s="11" t="s">
        <v>50</v>
      </c>
      <c r="K242" s="11" t="s">
        <v>51</v>
      </c>
      <c r="L242" s="11" t="s">
        <v>52</v>
      </c>
      <c r="M242" s="11" t="s">
        <v>3401</v>
      </c>
      <c r="N242" s="11" t="s">
        <v>3402</v>
      </c>
      <c r="O242" s="11" t="s">
        <v>3172</v>
      </c>
      <c r="P242" s="11" t="s">
        <v>3403</v>
      </c>
      <c r="Q242" s="11" t="s">
        <v>215</v>
      </c>
      <c r="R242" s="11" t="s">
        <v>3404</v>
      </c>
      <c r="S242" s="11" t="s">
        <v>59</v>
      </c>
      <c r="T242" s="13"/>
      <c r="U242" s="11" t="s">
        <v>679</v>
      </c>
      <c r="V242" s="13"/>
      <c r="W242" s="13"/>
      <c r="X242" s="13"/>
      <c r="Y242" s="13"/>
      <c r="Z242" s="13"/>
      <c r="AA242" s="13"/>
      <c r="AB242" s="13"/>
      <c r="AC242" s="13"/>
      <c r="AD242" s="13"/>
      <c r="AE242" s="11" t="s">
        <v>285</v>
      </c>
      <c r="AF242" s="11" t="s">
        <v>3405</v>
      </c>
      <c r="AG242" s="13"/>
      <c r="AH242" s="13"/>
      <c r="AI242" s="13"/>
      <c r="AJ242" s="13"/>
      <c r="AK242" s="13"/>
      <c r="AL242" s="13"/>
      <c r="AM242" s="13"/>
      <c r="AN242" s="13"/>
      <c r="AO242" s="13"/>
      <c r="AP242" s="13"/>
      <c r="AQ242" s="13"/>
      <c r="AR242" s="13"/>
      <c r="AS242" s="13"/>
      <c r="AT242" s="13"/>
      <c r="AU242" s="13"/>
      <c r="AV242" s="13"/>
      <c r="AW242" s="13"/>
      <c r="AX242" s="13"/>
      <c r="AY242" s="11" t="s">
        <v>3406</v>
      </c>
      <c r="AZ242" s="11" t="s">
        <v>3407</v>
      </c>
      <c r="BA242" s="11" t="s">
        <v>3408</v>
      </c>
      <c r="BB242" s="13"/>
      <c r="BC242" s="11" t="s">
        <v>3409</v>
      </c>
      <c r="BD242" s="13"/>
      <c r="BE242" s="13"/>
    </row>
    <row r="243" spans="1:57" ht="44" hidden="1" customHeight="1" x14ac:dyDescent="0.15">
      <c r="A243" s="15" t="s">
        <v>3410</v>
      </c>
      <c r="B243" s="11" t="s">
        <v>3411</v>
      </c>
      <c r="C243" s="11" t="s">
        <v>45</v>
      </c>
      <c r="D243" s="12">
        <v>4359</v>
      </c>
      <c r="E243" s="11" t="s">
        <v>3412</v>
      </c>
      <c r="F243" s="11" t="s">
        <v>3413</v>
      </c>
      <c r="G243" s="12">
        <v>2021</v>
      </c>
      <c r="H243" s="11" t="s">
        <v>1051</v>
      </c>
      <c r="I243" s="11" t="s">
        <v>3414</v>
      </c>
      <c r="J243" s="11" t="s">
        <v>485</v>
      </c>
      <c r="K243" s="11" t="s">
        <v>101</v>
      </c>
      <c r="L243" s="11" t="s">
        <v>77</v>
      </c>
      <c r="M243" s="13"/>
      <c r="N243" s="11" t="s">
        <v>3415</v>
      </c>
      <c r="O243" s="11" t="s">
        <v>499</v>
      </c>
      <c r="P243" s="13"/>
      <c r="Q243" s="11" t="s">
        <v>57</v>
      </c>
      <c r="R243" s="13"/>
      <c r="S243" s="11" t="s">
        <v>1325</v>
      </c>
      <c r="T243" s="11" t="s">
        <v>3416</v>
      </c>
      <c r="U243" s="11" t="s">
        <v>61</v>
      </c>
      <c r="V243" s="13"/>
      <c r="W243" s="13"/>
      <c r="X243" s="13"/>
      <c r="Y243" s="13"/>
      <c r="Z243" s="13"/>
      <c r="AA243" s="11" t="s">
        <v>490</v>
      </c>
      <c r="AB243" s="11" t="s">
        <v>3417</v>
      </c>
      <c r="AC243" s="13"/>
      <c r="AD243" s="13"/>
      <c r="AE243" s="13"/>
      <c r="AF243" s="13"/>
      <c r="AG243" s="13"/>
      <c r="AH243" s="13"/>
      <c r="AI243" s="13"/>
      <c r="AJ243" s="13"/>
      <c r="AK243" s="13"/>
      <c r="AL243" s="13"/>
      <c r="AM243" s="13"/>
      <c r="AN243" s="13"/>
      <c r="AO243" s="13"/>
      <c r="AP243" s="13"/>
      <c r="AQ243" s="13"/>
      <c r="AR243" s="13"/>
      <c r="AS243" s="13"/>
      <c r="AT243" s="13"/>
      <c r="AU243" s="13"/>
      <c r="AV243" s="13"/>
      <c r="AW243" s="13"/>
      <c r="AX243" s="13"/>
      <c r="AY243" s="11" t="s">
        <v>3418</v>
      </c>
      <c r="AZ243" s="11" t="s">
        <v>3419</v>
      </c>
      <c r="BA243" s="11" t="s">
        <v>3420</v>
      </c>
      <c r="BB243" s="11" t="s">
        <v>3421</v>
      </c>
      <c r="BC243" s="11" t="s">
        <v>3422</v>
      </c>
      <c r="BD243" s="11" t="s">
        <v>3423</v>
      </c>
      <c r="BE243" s="13"/>
    </row>
    <row r="244" spans="1:57" ht="20" hidden="1" customHeight="1" x14ac:dyDescent="0.15">
      <c r="A244" s="15" t="s">
        <v>3424</v>
      </c>
      <c r="B244" s="11" t="s">
        <v>3425</v>
      </c>
      <c r="C244" s="11" t="s">
        <v>45</v>
      </c>
      <c r="D244" s="12">
        <v>1270</v>
      </c>
      <c r="E244" s="11" t="s">
        <v>3426</v>
      </c>
      <c r="F244" s="11" t="s">
        <v>3427</v>
      </c>
      <c r="G244" s="12">
        <v>2020</v>
      </c>
      <c r="H244" s="11" t="s">
        <v>383</v>
      </c>
      <c r="I244" s="11" t="s">
        <v>3428</v>
      </c>
      <c r="J244" s="11" t="s">
        <v>50</v>
      </c>
      <c r="K244" s="11" t="s">
        <v>51</v>
      </c>
      <c r="L244" s="11" t="s">
        <v>77</v>
      </c>
      <c r="M244" s="13"/>
      <c r="N244" s="11" t="s">
        <v>3429</v>
      </c>
      <c r="O244" s="11" t="s">
        <v>151</v>
      </c>
      <c r="P244" s="14" t="s">
        <v>3430</v>
      </c>
      <c r="Q244" s="11" t="s">
        <v>215</v>
      </c>
      <c r="R244" s="11" t="s">
        <v>3431</v>
      </c>
      <c r="S244" s="11" t="s">
        <v>1325</v>
      </c>
      <c r="T244" s="11" t="s">
        <v>3432</v>
      </c>
      <c r="U244" s="11" t="s">
        <v>109</v>
      </c>
      <c r="V244" s="13"/>
      <c r="W244" s="13"/>
      <c r="X244" s="13"/>
      <c r="Y244" s="13"/>
      <c r="Z244" s="13"/>
      <c r="AA244" s="13"/>
      <c r="AB244" s="13"/>
      <c r="AC244" s="13"/>
      <c r="AD244" s="13"/>
      <c r="AE244" s="13"/>
      <c r="AF244" s="13"/>
      <c r="AG244" s="13"/>
      <c r="AH244" s="13"/>
      <c r="AI244" s="13"/>
      <c r="AJ244" s="13"/>
      <c r="AK244" s="13"/>
      <c r="AL244" s="13"/>
      <c r="AM244" s="11" t="s">
        <v>113</v>
      </c>
      <c r="AN244" s="13"/>
      <c r="AO244" s="11" t="s">
        <v>528</v>
      </c>
      <c r="AP244" s="11" t="s">
        <v>3433</v>
      </c>
      <c r="AQ244" s="13"/>
      <c r="AR244" s="13"/>
      <c r="AS244" s="13"/>
      <c r="AT244" s="13"/>
      <c r="AU244" s="13"/>
      <c r="AV244" s="13"/>
      <c r="AW244" s="13"/>
      <c r="AX244" s="13"/>
      <c r="AY244" s="11" t="s">
        <v>3434</v>
      </c>
      <c r="AZ244" s="11" t="s">
        <v>3435</v>
      </c>
      <c r="BA244" s="11" t="s">
        <v>3436</v>
      </c>
      <c r="BB244" s="11" t="s">
        <v>3437</v>
      </c>
      <c r="BC244" s="13"/>
      <c r="BD244" s="13"/>
      <c r="BE244" s="11" t="s">
        <v>3438</v>
      </c>
    </row>
    <row r="245" spans="1:57" ht="44" customHeight="1" x14ac:dyDescent="0.15">
      <c r="A245" s="15" t="s">
        <v>3439</v>
      </c>
      <c r="B245" s="11" t="s">
        <v>3440</v>
      </c>
      <c r="C245" s="11" t="s">
        <v>45</v>
      </c>
      <c r="D245" s="12">
        <v>5321</v>
      </c>
      <c r="E245" s="11" t="s">
        <v>3440</v>
      </c>
      <c r="F245" s="11" t="s">
        <v>3427</v>
      </c>
      <c r="G245" s="12">
        <v>2022</v>
      </c>
      <c r="H245" s="11" t="s">
        <v>383</v>
      </c>
      <c r="I245" s="13"/>
      <c r="J245" s="11" t="s">
        <v>50</v>
      </c>
      <c r="K245" s="11" t="s">
        <v>51</v>
      </c>
      <c r="L245" s="11" t="s">
        <v>52</v>
      </c>
      <c r="M245" s="13"/>
      <c r="N245" s="11" t="s">
        <v>3441</v>
      </c>
      <c r="O245" s="11" t="s">
        <v>245</v>
      </c>
      <c r="P245" s="13"/>
      <c r="Q245" s="11" t="s">
        <v>2302</v>
      </c>
      <c r="R245" s="13"/>
      <c r="S245" s="11" t="s">
        <v>172</v>
      </c>
      <c r="T245" s="13"/>
      <c r="U245" s="11" t="s">
        <v>217</v>
      </c>
      <c r="V245" s="13"/>
      <c r="W245" s="13"/>
      <c r="X245" s="13"/>
      <c r="Y245" s="13"/>
      <c r="Z245" s="13"/>
      <c r="AA245" s="13"/>
      <c r="AB245" s="13"/>
      <c r="AC245" s="13"/>
      <c r="AD245" s="13"/>
      <c r="AE245" s="13"/>
      <c r="AF245" s="13"/>
      <c r="AG245" s="13"/>
      <c r="AH245" s="13"/>
      <c r="AI245" s="13"/>
      <c r="AJ245" s="13"/>
      <c r="AK245" s="13"/>
      <c r="AL245" s="13"/>
      <c r="AM245" s="13"/>
      <c r="AN245" s="13"/>
      <c r="AO245" s="13"/>
      <c r="AP245" s="13"/>
      <c r="AQ245" s="13"/>
      <c r="AR245" s="13"/>
      <c r="AS245" s="11" t="s">
        <v>199</v>
      </c>
      <c r="AT245" s="11" t="s">
        <v>3442</v>
      </c>
      <c r="AU245" s="13"/>
      <c r="AV245" s="13"/>
      <c r="AW245" s="13"/>
      <c r="AX245" s="13"/>
      <c r="AY245" s="11" t="s">
        <v>3443</v>
      </c>
      <c r="AZ245" s="11" t="s">
        <v>3444</v>
      </c>
      <c r="BA245" s="11" t="s">
        <v>3445</v>
      </c>
      <c r="BB245" s="11" t="s">
        <v>3446</v>
      </c>
      <c r="BC245" s="11" t="s">
        <v>3447</v>
      </c>
      <c r="BD245" s="13"/>
      <c r="BE245" s="13"/>
    </row>
    <row r="246" spans="1:57" ht="20" hidden="1" customHeight="1" x14ac:dyDescent="0.15">
      <c r="A246" s="15" t="s">
        <v>3448</v>
      </c>
      <c r="B246" s="11" t="s">
        <v>3449</v>
      </c>
      <c r="C246" s="11" t="s">
        <v>45</v>
      </c>
      <c r="D246" s="12">
        <v>1279</v>
      </c>
      <c r="E246" s="11" t="s">
        <v>3450</v>
      </c>
      <c r="F246" s="11" t="s">
        <v>3451</v>
      </c>
      <c r="G246" s="12">
        <v>2020</v>
      </c>
      <c r="H246" s="11" t="s">
        <v>149</v>
      </c>
      <c r="I246" s="13"/>
      <c r="J246" s="11" t="s">
        <v>100</v>
      </c>
      <c r="K246" s="11" t="s">
        <v>101</v>
      </c>
      <c r="L246" s="11" t="s">
        <v>52</v>
      </c>
      <c r="M246" s="11" t="s">
        <v>3452</v>
      </c>
      <c r="N246" s="11" t="s">
        <v>3453</v>
      </c>
      <c r="O246" s="11" t="s">
        <v>1114</v>
      </c>
      <c r="P246" s="11" t="s">
        <v>3454</v>
      </c>
      <c r="Q246" s="11" t="s">
        <v>246</v>
      </c>
      <c r="R246" s="13"/>
      <c r="S246" s="11" t="s">
        <v>59</v>
      </c>
      <c r="T246" s="13"/>
      <c r="U246" s="11" t="s">
        <v>233</v>
      </c>
      <c r="V246" s="13"/>
      <c r="W246" s="11" t="s">
        <v>135</v>
      </c>
      <c r="X246" s="11" t="s">
        <v>3455</v>
      </c>
      <c r="Y246" s="13"/>
      <c r="Z246" s="13"/>
      <c r="AA246" s="13"/>
      <c r="AB246" s="13"/>
      <c r="AC246" s="13"/>
      <c r="AD246" s="13"/>
      <c r="AE246" s="13"/>
      <c r="AF246" s="13"/>
      <c r="AG246" s="13"/>
      <c r="AH246" s="13"/>
      <c r="AI246" s="13"/>
      <c r="AJ246" s="13"/>
      <c r="AK246" s="13"/>
      <c r="AL246" s="13"/>
      <c r="AM246" s="13"/>
      <c r="AN246" s="13"/>
      <c r="AO246" s="13"/>
      <c r="AP246" s="13"/>
      <c r="AQ246" s="13"/>
      <c r="AR246" s="13"/>
      <c r="AS246" s="13"/>
      <c r="AT246" s="13"/>
      <c r="AU246" s="13"/>
      <c r="AV246" s="13"/>
      <c r="AW246" s="13"/>
      <c r="AX246" s="13"/>
      <c r="AY246" s="11" t="s">
        <v>3456</v>
      </c>
      <c r="AZ246" s="11" t="s">
        <v>3457</v>
      </c>
      <c r="BA246" s="13"/>
      <c r="BB246" s="11" t="s">
        <v>3458</v>
      </c>
      <c r="BC246" s="11" t="s">
        <v>3459</v>
      </c>
      <c r="BD246" s="13"/>
      <c r="BE246" s="11" t="s">
        <v>3460</v>
      </c>
    </row>
    <row r="247" spans="1:57" ht="20" hidden="1" customHeight="1" x14ac:dyDescent="0.15">
      <c r="A247" s="15" t="s">
        <v>3461</v>
      </c>
      <c r="B247" s="11" t="s">
        <v>3462</v>
      </c>
      <c r="C247" s="11" t="s">
        <v>45</v>
      </c>
      <c r="D247" s="12">
        <v>1292</v>
      </c>
      <c r="E247" s="11" t="s">
        <v>3462</v>
      </c>
      <c r="F247" s="11" t="s">
        <v>3463</v>
      </c>
      <c r="G247" s="12">
        <v>2020</v>
      </c>
      <c r="H247" s="11" t="s">
        <v>971</v>
      </c>
      <c r="I247" s="13"/>
      <c r="J247" s="11" t="s">
        <v>263</v>
      </c>
      <c r="K247" s="11" t="s">
        <v>51</v>
      </c>
      <c r="L247" s="11" t="s">
        <v>77</v>
      </c>
      <c r="M247" s="13"/>
      <c r="N247" s="11" t="s">
        <v>3464</v>
      </c>
      <c r="O247" s="11" t="s">
        <v>245</v>
      </c>
      <c r="P247" s="11" t="s">
        <v>3465</v>
      </c>
      <c r="Q247" s="11" t="s">
        <v>57</v>
      </c>
      <c r="R247" s="13"/>
      <c r="S247" s="11" t="s">
        <v>59</v>
      </c>
      <c r="T247" s="13"/>
      <c r="U247" s="11" t="s">
        <v>233</v>
      </c>
      <c r="V247" s="13"/>
      <c r="W247" s="11" t="s">
        <v>135</v>
      </c>
      <c r="X247" s="11" t="s">
        <v>3466</v>
      </c>
      <c r="Y247" s="13"/>
      <c r="Z247" s="13"/>
      <c r="AA247" s="13"/>
      <c r="AB247" s="13"/>
      <c r="AC247" s="13"/>
      <c r="AD247" s="13"/>
      <c r="AE247" s="13"/>
      <c r="AF247" s="13"/>
      <c r="AG247" s="13"/>
      <c r="AH247" s="13"/>
      <c r="AI247" s="13"/>
      <c r="AJ247" s="13"/>
      <c r="AK247" s="13"/>
      <c r="AL247" s="13"/>
      <c r="AM247" s="13"/>
      <c r="AN247" s="13"/>
      <c r="AO247" s="13"/>
      <c r="AP247" s="13"/>
      <c r="AQ247" s="13"/>
      <c r="AR247" s="13"/>
      <c r="AS247" s="13"/>
      <c r="AT247" s="13"/>
      <c r="AU247" s="13"/>
      <c r="AV247" s="13"/>
      <c r="AW247" s="13"/>
      <c r="AX247" s="13"/>
      <c r="AY247" s="11" t="s">
        <v>3467</v>
      </c>
      <c r="AZ247" s="11" t="s">
        <v>3468</v>
      </c>
      <c r="BA247" s="11" t="s">
        <v>3469</v>
      </c>
      <c r="BB247" s="11" t="s">
        <v>3470</v>
      </c>
      <c r="BC247" s="13"/>
      <c r="BD247" s="13"/>
      <c r="BE247" s="11" t="s">
        <v>3471</v>
      </c>
    </row>
    <row r="248" spans="1:57" ht="51" hidden="1" customHeight="1" x14ac:dyDescent="0.15">
      <c r="A248" s="15" t="s">
        <v>3472</v>
      </c>
      <c r="B248" s="11" t="s">
        <v>3473</v>
      </c>
      <c r="C248" s="11" t="s">
        <v>45</v>
      </c>
      <c r="D248" s="12">
        <v>1300</v>
      </c>
      <c r="E248" s="11" t="s">
        <v>3474</v>
      </c>
      <c r="F248" s="11" t="s">
        <v>3475</v>
      </c>
      <c r="G248" s="12">
        <v>2020</v>
      </c>
      <c r="H248" s="11" t="s">
        <v>383</v>
      </c>
      <c r="I248" s="13"/>
      <c r="J248" s="11" t="s">
        <v>50</v>
      </c>
      <c r="K248" s="11" t="s">
        <v>51</v>
      </c>
      <c r="L248" s="11" t="s">
        <v>52</v>
      </c>
      <c r="M248" s="13"/>
      <c r="N248" s="11" t="s">
        <v>3476</v>
      </c>
      <c r="O248" s="11" t="s">
        <v>151</v>
      </c>
      <c r="P248" s="11" t="s">
        <v>3477</v>
      </c>
      <c r="Q248" s="11" t="s">
        <v>215</v>
      </c>
      <c r="R248" s="13"/>
      <c r="S248" s="11" t="s">
        <v>59</v>
      </c>
      <c r="T248" s="11" t="s">
        <v>3478</v>
      </c>
      <c r="U248" s="11" t="s">
        <v>385</v>
      </c>
      <c r="V248" s="11" t="s">
        <v>3479</v>
      </c>
      <c r="W248" s="13"/>
      <c r="X248" s="13"/>
      <c r="Y248" s="11" t="s">
        <v>84</v>
      </c>
      <c r="Z248" s="11" t="s">
        <v>3480</v>
      </c>
      <c r="AA248" s="13"/>
      <c r="AB248" s="13"/>
      <c r="AC248" s="13"/>
      <c r="AD248" s="13"/>
      <c r="AE248" s="13"/>
      <c r="AF248" s="13"/>
      <c r="AG248" s="13"/>
      <c r="AH248" s="13"/>
      <c r="AI248" s="13"/>
      <c r="AJ248" s="13"/>
      <c r="AK248" s="13"/>
      <c r="AL248" s="13"/>
      <c r="AM248" s="13"/>
      <c r="AN248" s="13"/>
      <c r="AO248" s="13"/>
      <c r="AP248" s="13"/>
      <c r="AQ248" s="13"/>
      <c r="AR248" s="13"/>
      <c r="AS248" s="13"/>
      <c r="AT248" s="13"/>
      <c r="AU248" s="13"/>
      <c r="AV248" s="13"/>
      <c r="AW248" s="13"/>
      <c r="AX248" s="13"/>
      <c r="AY248" s="11" t="s">
        <v>3481</v>
      </c>
      <c r="AZ248" s="11" t="s">
        <v>3482</v>
      </c>
      <c r="BA248" s="14" t="s">
        <v>3483</v>
      </c>
      <c r="BB248" s="11" t="s">
        <v>3484</v>
      </c>
      <c r="BC248" s="11" t="s">
        <v>3485</v>
      </c>
      <c r="BD248" s="11" t="s">
        <v>3486</v>
      </c>
      <c r="BE248" s="13"/>
    </row>
    <row r="249" spans="1:57" ht="20" customHeight="1" x14ac:dyDescent="0.15">
      <c r="A249" s="15" t="s">
        <v>3487</v>
      </c>
      <c r="B249" s="11" t="s">
        <v>3488</v>
      </c>
      <c r="C249" s="11" t="s">
        <v>45</v>
      </c>
      <c r="D249" s="12">
        <v>4449</v>
      </c>
      <c r="E249" s="11" t="s">
        <v>3489</v>
      </c>
      <c r="F249" s="11" t="s">
        <v>3490</v>
      </c>
      <c r="G249" s="12">
        <v>2021</v>
      </c>
      <c r="H249" s="11" t="s">
        <v>1164</v>
      </c>
      <c r="I249" s="13"/>
      <c r="J249" s="11" t="s">
        <v>485</v>
      </c>
      <c r="K249" s="11" t="s">
        <v>101</v>
      </c>
      <c r="L249" s="11" t="s">
        <v>52</v>
      </c>
      <c r="M249" s="13"/>
      <c r="N249" s="11" t="s">
        <v>3491</v>
      </c>
      <c r="O249" s="11" t="s">
        <v>151</v>
      </c>
      <c r="P249" s="11" t="s">
        <v>3492</v>
      </c>
      <c r="Q249" s="11" t="s">
        <v>170</v>
      </c>
      <c r="R249" s="11" t="s">
        <v>3493</v>
      </c>
      <c r="S249" s="11" t="s">
        <v>172</v>
      </c>
      <c r="T249" s="11" t="s">
        <v>3494</v>
      </c>
      <c r="U249" s="11" t="s">
        <v>217</v>
      </c>
      <c r="V249" s="13"/>
      <c r="W249" s="13"/>
      <c r="X249" s="13"/>
      <c r="Y249" s="13"/>
      <c r="Z249" s="13"/>
      <c r="AA249" s="13"/>
      <c r="AB249" s="13"/>
      <c r="AC249" s="13"/>
      <c r="AD249" s="13"/>
      <c r="AE249" s="13"/>
      <c r="AF249" s="13"/>
      <c r="AG249" s="13"/>
      <c r="AH249" s="13"/>
      <c r="AI249" s="11" t="s">
        <v>3495</v>
      </c>
      <c r="AJ249" s="11" t="s">
        <v>3496</v>
      </c>
      <c r="AK249" s="13"/>
      <c r="AL249" s="13"/>
      <c r="AM249" s="11" t="s">
        <v>113</v>
      </c>
      <c r="AN249" s="11" t="s">
        <v>3497</v>
      </c>
      <c r="AO249" s="13"/>
      <c r="AP249" s="13"/>
      <c r="AQ249" s="13"/>
      <c r="AR249" s="13"/>
      <c r="AS249" s="13"/>
      <c r="AT249" s="13"/>
      <c r="AU249" s="13"/>
      <c r="AV249" s="13"/>
      <c r="AW249" s="13"/>
      <c r="AX249" s="13"/>
      <c r="AY249" s="14" t="s">
        <v>3498</v>
      </c>
      <c r="AZ249" s="11" t="s">
        <v>3499</v>
      </c>
      <c r="BA249" s="14" t="s">
        <v>3500</v>
      </c>
      <c r="BB249" s="14" t="s">
        <v>3501</v>
      </c>
      <c r="BC249" s="11" t="s">
        <v>3502</v>
      </c>
      <c r="BD249" s="13"/>
      <c r="BE249" s="13"/>
    </row>
    <row r="250" spans="1:57" ht="20" hidden="1" customHeight="1" x14ac:dyDescent="0.15">
      <c r="A250" s="15" t="s">
        <v>3503</v>
      </c>
      <c r="B250" s="11" t="s">
        <v>3504</v>
      </c>
      <c r="C250" s="11" t="s">
        <v>45</v>
      </c>
      <c r="D250" s="12">
        <v>189</v>
      </c>
      <c r="E250" s="11" t="s">
        <v>3504</v>
      </c>
      <c r="F250" s="11" t="s">
        <v>3505</v>
      </c>
      <c r="G250" s="12">
        <v>2021</v>
      </c>
      <c r="H250" s="11" t="s">
        <v>149</v>
      </c>
      <c r="I250" s="13"/>
      <c r="J250" s="11" t="s">
        <v>100</v>
      </c>
      <c r="K250" s="11" t="s">
        <v>101</v>
      </c>
      <c r="L250" s="11" t="s">
        <v>77</v>
      </c>
      <c r="M250" s="13"/>
      <c r="N250" s="11" t="s">
        <v>3506</v>
      </c>
      <c r="O250" s="11" t="s">
        <v>499</v>
      </c>
      <c r="P250" s="13"/>
      <c r="Q250" s="11" t="s">
        <v>57</v>
      </c>
      <c r="R250" s="13"/>
      <c r="S250" s="11" t="s">
        <v>59</v>
      </c>
      <c r="T250" s="13"/>
      <c r="U250" s="11" t="s">
        <v>32</v>
      </c>
      <c r="V250" s="13"/>
      <c r="W250" s="13"/>
      <c r="X250" s="13"/>
      <c r="Y250" s="13"/>
      <c r="Z250" s="13"/>
      <c r="AA250" s="11" t="s">
        <v>490</v>
      </c>
      <c r="AB250" s="13"/>
      <c r="AC250" s="13"/>
      <c r="AD250" s="13"/>
      <c r="AE250" s="13"/>
      <c r="AF250" s="13"/>
      <c r="AG250" s="13"/>
      <c r="AH250" s="13"/>
      <c r="AI250" s="13"/>
      <c r="AJ250" s="13"/>
      <c r="AK250" s="13"/>
      <c r="AL250" s="13"/>
      <c r="AM250" s="13"/>
      <c r="AN250" s="13"/>
      <c r="AO250" s="13"/>
      <c r="AP250" s="13"/>
      <c r="AQ250" s="11" t="s">
        <v>400</v>
      </c>
      <c r="AR250" s="11" t="s">
        <v>3507</v>
      </c>
      <c r="AS250" s="13"/>
      <c r="AT250" s="13"/>
      <c r="AU250" s="13"/>
      <c r="AV250" s="13"/>
      <c r="AW250" s="13"/>
      <c r="AX250" s="13"/>
      <c r="AY250" s="11" t="s">
        <v>3508</v>
      </c>
      <c r="AZ250" s="11" t="s">
        <v>3509</v>
      </c>
      <c r="BA250" s="11" t="s">
        <v>3510</v>
      </c>
      <c r="BB250" s="11" t="s">
        <v>3511</v>
      </c>
      <c r="BC250" s="11" t="s">
        <v>3512</v>
      </c>
      <c r="BD250" s="13"/>
      <c r="BE250" s="11" t="s">
        <v>3513</v>
      </c>
    </row>
    <row r="251" spans="1:57" ht="56" hidden="1" customHeight="1" x14ac:dyDescent="0.15">
      <c r="A251" s="15" t="s">
        <v>3514</v>
      </c>
      <c r="B251" s="11" t="s">
        <v>3515</v>
      </c>
      <c r="C251" s="11" t="s">
        <v>45</v>
      </c>
      <c r="D251" s="12">
        <v>191</v>
      </c>
      <c r="E251" s="11" t="s">
        <v>3516</v>
      </c>
      <c r="F251" s="11" t="s">
        <v>3514</v>
      </c>
      <c r="G251" s="12">
        <v>2021</v>
      </c>
      <c r="H251" s="11" t="s">
        <v>149</v>
      </c>
      <c r="I251" s="13"/>
      <c r="J251" s="11" t="s">
        <v>100</v>
      </c>
      <c r="K251" s="11" t="s">
        <v>101</v>
      </c>
      <c r="L251" s="11" t="s">
        <v>52</v>
      </c>
      <c r="M251" s="13"/>
      <c r="N251" s="11" t="s">
        <v>3517</v>
      </c>
      <c r="O251" s="11" t="s">
        <v>80</v>
      </c>
      <c r="P251" s="11" t="s">
        <v>3518</v>
      </c>
      <c r="Q251" s="11" t="s">
        <v>170</v>
      </c>
      <c r="R251" s="11" t="s">
        <v>3519</v>
      </c>
      <c r="S251" s="11" t="s">
        <v>3520</v>
      </c>
      <c r="T251" s="13"/>
      <c r="U251" s="11" t="s">
        <v>109</v>
      </c>
      <c r="V251" s="13"/>
      <c r="W251" s="13"/>
      <c r="X251" s="13"/>
      <c r="Y251" s="13"/>
      <c r="Z251" s="13"/>
      <c r="AA251" s="13"/>
      <c r="AB251" s="13"/>
      <c r="AC251" s="13"/>
      <c r="AD251" s="13"/>
      <c r="AE251" s="13"/>
      <c r="AF251" s="13"/>
      <c r="AG251" s="13"/>
      <c r="AH251" s="13"/>
      <c r="AI251" s="13"/>
      <c r="AJ251" s="13"/>
      <c r="AK251" s="13"/>
      <c r="AL251" s="13"/>
      <c r="AM251" s="11" t="s">
        <v>113</v>
      </c>
      <c r="AN251" s="13"/>
      <c r="AO251" s="11" t="s">
        <v>449</v>
      </c>
      <c r="AP251" s="13"/>
      <c r="AQ251" s="13"/>
      <c r="AR251" s="13"/>
      <c r="AS251" s="13"/>
      <c r="AT251" s="13"/>
      <c r="AU251" s="13"/>
      <c r="AV251" s="13"/>
      <c r="AW251" s="13"/>
      <c r="AX251" s="13"/>
      <c r="AY251" s="11" t="s">
        <v>3521</v>
      </c>
      <c r="AZ251" s="11" t="s">
        <v>3522</v>
      </c>
      <c r="BA251" s="13"/>
      <c r="BB251" s="11" t="s">
        <v>3523</v>
      </c>
      <c r="BC251" s="13"/>
      <c r="BD251" s="11" t="s">
        <v>3524</v>
      </c>
      <c r="BE251" s="11" t="s">
        <v>3525</v>
      </c>
    </row>
    <row r="252" spans="1:57" ht="44" hidden="1" customHeight="1" x14ac:dyDescent="0.15">
      <c r="A252" s="15" t="s">
        <v>3526</v>
      </c>
      <c r="B252" s="11" t="s">
        <v>3527</v>
      </c>
      <c r="C252" s="11" t="s">
        <v>45</v>
      </c>
      <c r="D252" s="12">
        <v>4489</v>
      </c>
      <c r="E252" s="11" t="s">
        <v>3528</v>
      </c>
      <c r="F252" s="11" t="s">
        <v>3529</v>
      </c>
      <c r="G252" s="12">
        <v>2021</v>
      </c>
      <c r="H252" s="11" t="s">
        <v>128</v>
      </c>
      <c r="I252" s="13"/>
      <c r="J252" s="11" t="s">
        <v>75</v>
      </c>
      <c r="K252" s="11" t="s">
        <v>76</v>
      </c>
      <c r="L252" s="11" t="s">
        <v>52</v>
      </c>
      <c r="M252" s="11" t="s">
        <v>3530</v>
      </c>
      <c r="N252" s="11" t="s">
        <v>3531</v>
      </c>
      <c r="O252" s="11" t="s">
        <v>131</v>
      </c>
      <c r="P252" s="11" t="s">
        <v>3532</v>
      </c>
      <c r="Q252" s="11" t="s">
        <v>170</v>
      </c>
      <c r="R252" s="11" t="s">
        <v>3533</v>
      </c>
      <c r="S252" s="11" t="s">
        <v>172</v>
      </c>
      <c r="T252" s="13"/>
      <c r="U252" s="11" t="s">
        <v>173</v>
      </c>
      <c r="V252" s="13"/>
      <c r="W252" s="13"/>
      <c r="X252" s="13"/>
      <c r="Y252" s="13"/>
      <c r="Z252" s="13"/>
      <c r="AA252" s="13"/>
      <c r="AB252" s="13"/>
      <c r="AC252" s="13"/>
      <c r="AD252" s="13"/>
      <c r="AE252" s="13"/>
      <c r="AF252" s="13"/>
      <c r="AG252" s="11" t="s">
        <v>248</v>
      </c>
      <c r="AH252" s="11" t="s">
        <v>3534</v>
      </c>
      <c r="AI252" s="13"/>
      <c r="AJ252" s="13"/>
      <c r="AK252" s="13"/>
      <c r="AL252" s="13"/>
      <c r="AM252" s="13"/>
      <c r="AN252" s="13"/>
      <c r="AO252" s="13"/>
      <c r="AP252" s="13"/>
      <c r="AQ252" s="13"/>
      <c r="AR252" s="13"/>
      <c r="AS252" s="13"/>
      <c r="AT252" s="13"/>
      <c r="AU252" s="13"/>
      <c r="AV252" s="13"/>
      <c r="AW252" s="13"/>
      <c r="AX252" s="13"/>
      <c r="AY252" s="11" t="s">
        <v>3535</v>
      </c>
      <c r="AZ252" s="11" t="s">
        <v>3536</v>
      </c>
      <c r="BA252" s="11" t="s">
        <v>3537</v>
      </c>
      <c r="BB252" s="14" t="s">
        <v>3538</v>
      </c>
      <c r="BC252" s="11" t="s">
        <v>3539</v>
      </c>
      <c r="BD252" s="11" t="s">
        <v>3540</v>
      </c>
      <c r="BE252" s="11" t="s">
        <v>3541</v>
      </c>
    </row>
    <row r="253" spans="1:57" ht="44" hidden="1" customHeight="1" x14ac:dyDescent="0.15">
      <c r="A253" s="15" t="s">
        <v>3542</v>
      </c>
      <c r="B253" s="11" t="s">
        <v>3543</v>
      </c>
      <c r="C253" s="11" t="s">
        <v>45</v>
      </c>
      <c r="D253" s="12">
        <v>4494</v>
      </c>
      <c r="E253" s="11" t="s">
        <v>3543</v>
      </c>
      <c r="F253" s="11" t="s">
        <v>3544</v>
      </c>
      <c r="G253" s="12">
        <v>2021</v>
      </c>
      <c r="H253" s="11" t="s">
        <v>3545</v>
      </c>
      <c r="I253" s="13"/>
      <c r="J253" s="11" t="s">
        <v>263</v>
      </c>
      <c r="K253" s="11" t="s">
        <v>51</v>
      </c>
      <c r="L253" s="11" t="s">
        <v>52</v>
      </c>
      <c r="M253" s="13"/>
      <c r="N253" s="11" t="s">
        <v>3546</v>
      </c>
      <c r="O253" s="11" t="s">
        <v>151</v>
      </c>
      <c r="P253" s="13"/>
      <c r="Q253" s="11" t="s">
        <v>215</v>
      </c>
      <c r="R253" s="11" t="s">
        <v>3547</v>
      </c>
      <c r="S253" s="11" t="s">
        <v>107</v>
      </c>
      <c r="T253" s="11" t="s">
        <v>3548</v>
      </c>
      <c r="U253" s="11" t="s">
        <v>679</v>
      </c>
      <c r="V253" s="13"/>
      <c r="W253" s="13"/>
      <c r="X253" s="13"/>
      <c r="Y253" s="13"/>
      <c r="Z253" s="13"/>
      <c r="AA253" s="13"/>
      <c r="AB253" s="13"/>
      <c r="AC253" s="13"/>
      <c r="AD253" s="13"/>
      <c r="AE253" s="11" t="s">
        <v>285</v>
      </c>
      <c r="AF253" s="13"/>
      <c r="AG253" s="13"/>
      <c r="AH253" s="13"/>
      <c r="AI253" s="13"/>
      <c r="AJ253" s="13"/>
      <c r="AK253" s="13"/>
      <c r="AL253" s="13"/>
      <c r="AM253" s="11" t="s">
        <v>176</v>
      </c>
      <c r="AN253" s="11" t="s">
        <v>3549</v>
      </c>
      <c r="AO253" s="11" t="s">
        <v>3550</v>
      </c>
      <c r="AP253" s="13"/>
      <c r="AQ253" s="13"/>
      <c r="AR253" s="13"/>
      <c r="AS253" s="13"/>
      <c r="AT253" s="13"/>
      <c r="AU253" s="13"/>
      <c r="AV253" s="13"/>
      <c r="AW253" s="13"/>
      <c r="AX253" s="13"/>
      <c r="AY253" s="11" t="s">
        <v>3551</v>
      </c>
      <c r="AZ253" s="11" t="s">
        <v>3552</v>
      </c>
      <c r="BA253" s="14" t="s">
        <v>3553</v>
      </c>
      <c r="BB253" s="14" t="s">
        <v>3554</v>
      </c>
      <c r="BC253" s="11" t="s">
        <v>3555</v>
      </c>
      <c r="BD253" s="13"/>
      <c r="BE253" s="13"/>
    </row>
    <row r="254" spans="1:57" ht="32" hidden="1" customHeight="1" x14ac:dyDescent="0.15">
      <c r="A254" s="15" t="s">
        <v>3542</v>
      </c>
      <c r="B254" s="11" t="s">
        <v>3556</v>
      </c>
      <c r="C254" s="11" t="s">
        <v>45</v>
      </c>
      <c r="D254" s="12">
        <v>4496</v>
      </c>
      <c r="E254" s="11" t="s">
        <v>3557</v>
      </c>
      <c r="F254" s="11" t="s">
        <v>3544</v>
      </c>
      <c r="G254" s="12">
        <v>2021</v>
      </c>
      <c r="H254" s="11" t="s">
        <v>971</v>
      </c>
      <c r="I254" s="13"/>
      <c r="J254" s="11" t="s">
        <v>263</v>
      </c>
      <c r="K254" s="11" t="s">
        <v>51</v>
      </c>
      <c r="L254" s="11" t="s">
        <v>52</v>
      </c>
      <c r="M254" s="13"/>
      <c r="N254" s="11" t="s">
        <v>3558</v>
      </c>
      <c r="O254" s="11" t="s">
        <v>80</v>
      </c>
      <c r="P254" s="13"/>
      <c r="Q254" s="11" t="s">
        <v>57</v>
      </c>
      <c r="R254" s="13"/>
      <c r="S254" s="11" t="s">
        <v>59</v>
      </c>
      <c r="T254" s="11" t="s">
        <v>3559</v>
      </c>
      <c r="U254" s="11" t="s">
        <v>61</v>
      </c>
      <c r="V254" s="13"/>
      <c r="W254" s="11" t="s">
        <v>1590</v>
      </c>
      <c r="X254" s="13"/>
      <c r="Y254" s="13"/>
      <c r="Z254" s="13"/>
      <c r="AA254" s="11" t="s">
        <v>568</v>
      </c>
      <c r="AB254" s="13"/>
      <c r="AC254" s="13"/>
      <c r="AD254" s="13"/>
      <c r="AE254" s="13"/>
      <c r="AF254" s="13"/>
      <c r="AG254" s="13"/>
      <c r="AH254" s="13"/>
      <c r="AI254" s="13"/>
      <c r="AJ254" s="13"/>
      <c r="AK254" s="13"/>
      <c r="AL254" s="13"/>
      <c r="AM254" s="13"/>
      <c r="AN254" s="13"/>
      <c r="AO254" s="13"/>
      <c r="AP254" s="13"/>
      <c r="AQ254" s="13"/>
      <c r="AR254" s="13"/>
      <c r="AS254" s="13"/>
      <c r="AT254" s="13"/>
      <c r="AU254" s="13"/>
      <c r="AV254" s="13"/>
      <c r="AW254" s="13"/>
      <c r="AX254" s="13"/>
      <c r="AY254" s="11" t="s">
        <v>3560</v>
      </c>
      <c r="AZ254" s="14" t="s">
        <v>3561</v>
      </c>
      <c r="BA254" s="14" t="s">
        <v>3562</v>
      </c>
      <c r="BB254" s="11" t="s">
        <v>3563</v>
      </c>
      <c r="BC254" s="11" t="s">
        <v>3564</v>
      </c>
      <c r="BD254" s="11" t="s">
        <v>3565</v>
      </c>
      <c r="BE254" s="13"/>
    </row>
    <row r="255" spans="1:57" ht="56" hidden="1" customHeight="1" x14ac:dyDescent="0.15">
      <c r="A255" s="15" t="s">
        <v>3566</v>
      </c>
      <c r="B255" s="11" t="s">
        <v>3567</v>
      </c>
      <c r="C255" s="11" t="s">
        <v>45</v>
      </c>
      <c r="D255" s="12">
        <v>4507</v>
      </c>
      <c r="E255" s="11" t="s">
        <v>3567</v>
      </c>
      <c r="F255" s="11" t="s">
        <v>3568</v>
      </c>
      <c r="G255" s="12">
        <v>2021</v>
      </c>
      <c r="H255" s="11" t="s">
        <v>149</v>
      </c>
      <c r="I255" s="13"/>
      <c r="J255" s="11" t="s">
        <v>100</v>
      </c>
      <c r="K255" s="11" t="s">
        <v>101</v>
      </c>
      <c r="L255" s="11" t="s">
        <v>52</v>
      </c>
      <c r="M255" s="13"/>
      <c r="N255" s="11" t="s">
        <v>3569</v>
      </c>
      <c r="O255" s="11" t="s">
        <v>151</v>
      </c>
      <c r="P255" s="11" t="s">
        <v>3570</v>
      </c>
      <c r="Q255" s="11" t="s">
        <v>170</v>
      </c>
      <c r="R255" s="13"/>
      <c r="S255" s="11" t="s">
        <v>172</v>
      </c>
      <c r="T255" s="13"/>
      <c r="U255" s="11" t="s">
        <v>109</v>
      </c>
      <c r="V255" s="13"/>
      <c r="W255" s="13"/>
      <c r="X255" s="13"/>
      <c r="Y255" s="13"/>
      <c r="Z255" s="13"/>
      <c r="AA255" s="13"/>
      <c r="AB255" s="13"/>
      <c r="AC255" s="13"/>
      <c r="AD255" s="13"/>
      <c r="AE255" s="13"/>
      <c r="AF255" s="13"/>
      <c r="AG255" s="13"/>
      <c r="AH255" s="13"/>
      <c r="AI255" s="13"/>
      <c r="AJ255" s="13"/>
      <c r="AK255" s="13"/>
      <c r="AL255" s="13"/>
      <c r="AM255" s="11" t="s">
        <v>113</v>
      </c>
      <c r="AN255" s="13"/>
      <c r="AO255" s="11" t="s">
        <v>176</v>
      </c>
      <c r="AP255" s="11" t="s">
        <v>3571</v>
      </c>
      <c r="AQ255" s="13"/>
      <c r="AR255" s="13"/>
      <c r="AS255" s="13"/>
      <c r="AT255" s="13"/>
      <c r="AU255" s="13"/>
      <c r="AV255" s="13"/>
      <c r="AW255" s="13"/>
      <c r="AX255" s="13"/>
      <c r="AY255" s="11" t="s">
        <v>3572</v>
      </c>
      <c r="AZ255" s="11" t="s">
        <v>3573</v>
      </c>
      <c r="BA255" s="11" t="s">
        <v>3574</v>
      </c>
      <c r="BB255" s="11" t="s">
        <v>3575</v>
      </c>
      <c r="BC255" s="11" t="s">
        <v>3576</v>
      </c>
      <c r="BD255" s="11" t="s">
        <v>3577</v>
      </c>
      <c r="BE255" s="11" t="s">
        <v>3578</v>
      </c>
    </row>
    <row r="256" spans="1:57" ht="20" customHeight="1" x14ac:dyDescent="0.15">
      <c r="A256" s="15" t="s">
        <v>3579</v>
      </c>
      <c r="B256" s="11" t="s">
        <v>3580</v>
      </c>
      <c r="C256" s="11" t="s">
        <v>45</v>
      </c>
      <c r="D256" s="12">
        <v>5347</v>
      </c>
      <c r="E256" s="11" t="s">
        <v>3581</v>
      </c>
      <c r="F256" s="11" t="s">
        <v>3582</v>
      </c>
      <c r="G256" s="12">
        <v>2022</v>
      </c>
      <c r="H256" s="11" t="s">
        <v>149</v>
      </c>
      <c r="I256" s="13"/>
      <c r="J256" s="11" t="s">
        <v>100</v>
      </c>
      <c r="K256" s="11" t="s">
        <v>101</v>
      </c>
      <c r="L256" s="11" t="s">
        <v>52</v>
      </c>
      <c r="M256" s="13"/>
      <c r="N256" s="11" t="s">
        <v>3583</v>
      </c>
      <c r="O256" s="11" t="s">
        <v>245</v>
      </c>
      <c r="P256" s="13"/>
      <c r="Q256" s="11" t="s">
        <v>170</v>
      </c>
      <c r="R256" s="13"/>
      <c r="S256" s="11" t="s">
        <v>172</v>
      </c>
      <c r="T256" s="11" t="s">
        <v>3584</v>
      </c>
      <c r="U256" s="11" t="s">
        <v>217</v>
      </c>
      <c r="V256" s="13"/>
      <c r="W256" s="13"/>
      <c r="X256" s="13"/>
      <c r="Y256" s="13"/>
      <c r="Z256" s="13"/>
      <c r="AA256" s="13"/>
      <c r="AB256" s="13"/>
      <c r="AC256" s="13"/>
      <c r="AD256" s="13"/>
      <c r="AE256" s="13"/>
      <c r="AF256" s="13"/>
      <c r="AG256" s="13"/>
      <c r="AH256" s="13"/>
      <c r="AI256" s="13"/>
      <c r="AJ256" s="13"/>
      <c r="AK256" s="13"/>
      <c r="AL256" s="13"/>
      <c r="AM256" s="13"/>
      <c r="AN256" s="13"/>
      <c r="AO256" s="13"/>
      <c r="AP256" s="13"/>
      <c r="AQ256" s="13"/>
      <c r="AR256" s="13"/>
      <c r="AS256" s="11" t="s">
        <v>178</v>
      </c>
      <c r="AT256" s="13"/>
      <c r="AU256" s="13"/>
      <c r="AV256" s="13"/>
      <c r="AW256" s="13"/>
      <c r="AX256" s="13"/>
      <c r="AY256" s="11" t="s">
        <v>3585</v>
      </c>
      <c r="AZ256" s="11" t="s">
        <v>3586</v>
      </c>
      <c r="BA256" s="14" t="s">
        <v>3587</v>
      </c>
      <c r="BB256" s="11" t="s">
        <v>3588</v>
      </c>
      <c r="BC256" s="11" t="s">
        <v>3589</v>
      </c>
      <c r="BD256" s="11" t="s">
        <v>3590</v>
      </c>
      <c r="BE256" s="13"/>
    </row>
    <row r="257" spans="1:57" ht="20" hidden="1" customHeight="1" x14ac:dyDescent="0.15">
      <c r="A257" s="15" t="s">
        <v>3591</v>
      </c>
      <c r="B257" s="11" t="s">
        <v>3592</v>
      </c>
      <c r="C257" s="11" t="s">
        <v>45</v>
      </c>
      <c r="D257" s="12">
        <v>4516</v>
      </c>
      <c r="E257" s="11" t="s">
        <v>3592</v>
      </c>
      <c r="F257" s="11" t="s">
        <v>3593</v>
      </c>
      <c r="G257" s="12">
        <v>2021</v>
      </c>
      <c r="H257" s="11" t="s">
        <v>149</v>
      </c>
      <c r="I257" s="13"/>
      <c r="J257" s="11" t="s">
        <v>100</v>
      </c>
      <c r="K257" s="11" t="s">
        <v>101</v>
      </c>
      <c r="L257" s="11" t="s">
        <v>77</v>
      </c>
      <c r="M257" s="13"/>
      <c r="N257" s="11" t="s">
        <v>3594</v>
      </c>
      <c r="O257" s="11" t="s">
        <v>151</v>
      </c>
      <c r="P257" s="11" t="s">
        <v>3595</v>
      </c>
      <c r="Q257" s="11" t="s">
        <v>215</v>
      </c>
      <c r="R257" s="13"/>
      <c r="S257" s="11" t="s">
        <v>59</v>
      </c>
      <c r="T257" s="13"/>
      <c r="U257" s="11" t="s">
        <v>109</v>
      </c>
      <c r="V257" s="13"/>
      <c r="W257" s="13"/>
      <c r="X257" s="13"/>
      <c r="Y257" s="13"/>
      <c r="Z257" s="13"/>
      <c r="AA257" s="13"/>
      <c r="AB257" s="13"/>
      <c r="AC257" s="13"/>
      <c r="AD257" s="13"/>
      <c r="AE257" s="13"/>
      <c r="AF257" s="13"/>
      <c r="AG257" s="13"/>
      <c r="AH257" s="13"/>
      <c r="AI257" s="13"/>
      <c r="AJ257" s="13"/>
      <c r="AK257" s="13"/>
      <c r="AL257" s="13"/>
      <c r="AM257" s="11" t="s">
        <v>113</v>
      </c>
      <c r="AN257" s="13"/>
      <c r="AO257" s="11" t="s">
        <v>176</v>
      </c>
      <c r="AP257" s="11" t="s">
        <v>3596</v>
      </c>
      <c r="AQ257" s="13"/>
      <c r="AR257" s="13"/>
      <c r="AS257" s="13"/>
      <c r="AT257" s="13"/>
      <c r="AU257" s="13"/>
      <c r="AV257" s="13"/>
      <c r="AW257" s="13"/>
      <c r="AX257" s="13"/>
      <c r="AY257" s="11" t="s">
        <v>3597</v>
      </c>
      <c r="AZ257" s="11" t="s">
        <v>3598</v>
      </c>
      <c r="BA257" s="11" t="s">
        <v>3599</v>
      </c>
      <c r="BB257" s="13"/>
      <c r="BC257" s="13"/>
      <c r="BD257" s="13"/>
      <c r="BE257" s="11" t="s">
        <v>3600</v>
      </c>
    </row>
    <row r="258" spans="1:57" ht="20" hidden="1" customHeight="1" x14ac:dyDescent="0.15">
      <c r="A258" s="15" t="s">
        <v>3601</v>
      </c>
      <c r="B258" s="11" t="s">
        <v>3602</v>
      </c>
      <c r="C258" s="11" t="s">
        <v>45</v>
      </c>
      <c r="D258" s="12">
        <v>5351</v>
      </c>
      <c r="E258" s="11" t="s">
        <v>3602</v>
      </c>
      <c r="F258" s="11" t="s">
        <v>3603</v>
      </c>
      <c r="G258" s="12">
        <v>2022</v>
      </c>
      <c r="H258" s="11" t="s">
        <v>98</v>
      </c>
      <c r="I258" s="13"/>
      <c r="J258" s="11" t="s">
        <v>100</v>
      </c>
      <c r="K258" s="11" t="s">
        <v>101</v>
      </c>
      <c r="L258" s="11" t="s">
        <v>52</v>
      </c>
      <c r="M258" s="11" t="s">
        <v>3604</v>
      </c>
      <c r="N258" s="11" t="s">
        <v>3605</v>
      </c>
      <c r="O258" s="11" t="s">
        <v>80</v>
      </c>
      <c r="P258" s="11" t="s">
        <v>3606</v>
      </c>
      <c r="Q258" s="11" t="s">
        <v>942</v>
      </c>
      <c r="R258" s="11" t="s">
        <v>3607</v>
      </c>
      <c r="S258" s="11" t="s">
        <v>107</v>
      </c>
      <c r="T258" s="13"/>
      <c r="U258" s="11" t="s">
        <v>61</v>
      </c>
      <c r="V258" s="13"/>
      <c r="W258" s="13"/>
      <c r="X258" s="13"/>
      <c r="Y258" s="13"/>
      <c r="Z258" s="13"/>
      <c r="AA258" s="11" t="s">
        <v>62</v>
      </c>
      <c r="AB258" s="11" t="s">
        <v>3608</v>
      </c>
      <c r="AC258" s="13"/>
      <c r="AD258" s="13"/>
      <c r="AE258" s="13"/>
      <c r="AF258" s="13"/>
      <c r="AG258" s="13"/>
      <c r="AH258" s="13"/>
      <c r="AI258" s="13"/>
      <c r="AJ258" s="13"/>
      <c r="AK258" s="13"/>
      <c r="AL258" s="13"/>
      <c r="AM258" s="13"/>
      <c r="AN258" s="13"/>
      <c r="AO258" s="13"/>
      <c r="AP258" s="13"/>
      <c r="AQ258" s="13"/>
      <c r="AR258" s="13"/>
      <c r="AS258" s="13"/>
      <c r="AT258" s="13"/>
      <c r="AU258" s="11"/>
      <c r="AV258" s="13" t="s">
        <v>3609</v>
      </c>
      <c r="AW258" s="13"/>
      <c r="AX258" s="13"/>
      <c r="AY258" s="11" t="s">
        <v>3610</v>
      </c>
      <c r="AZ258" s="14" t="s">
        <v>3611</v>
      </c>
      <c r="BA258" s="11" t="s">
        <v>3612</v>
      </c>
      <c r="BB258" s="11" t="s">
        <v>3613</v>
      </c>
      <c r="BC258" s="11" t="s">
        <v>3614</v>
      </c>
      <c r="BD258" s="11" t="s">
        <v>3615</v>
      </c>
      <c r="BE258" s="11" t="s">
        <v>3616</v>
      </c>
    </row>
    <row r="259" spans="1:57" ht="20" hidden="1" customHeight="1" x14ac:dyDescent="0.15">
      <c r="A259" s="15" t="s">
        <v>3617</v>
      </c>
      <c r="B259" s="11" t="s">
        <v>3618</v>
      </c>
      <c r="C259" s="11" t="s">
        <v>45</v>
      </c>
      <c r="D259" s="12">
        <v>4533</v>
      </c>
      <c r="E259" s="11" t="s">
        <v>3618</v>
      </c>
      <c r="F259" s="11" t="s">
        <v>3619</v>
      </c>
      <c r="G259" s="12">
        <v>2021</v>
      </c>
      <c r="H259" s="11" t="s">
        <v>262</v>
      </c>
      <c r="I259" s="13"/>
      <c r="J259" s="11" t="s">
        <v>263</v>
      </c>
      <c r="K259" s="11" t="s">
        <v>101</v>
      </c>
      <c r="L259" s="11" t="s">
        <v>52</v>
      </c>
      <c r="M259" s="13"/>
      <c r="N259" s="11" t="s">
        <v>3620</v>
      </c>
      <c r="O259" s="11" t="s">
        <v>245</v>
      </c>
      <c r="P259" s="13"/>
      <c r="Q259" s="11" t="s">
        <v>986</v>
      </c>
      <c r="R259" s="11" t="s">
        <v>3621</v>
      </c>
      <c r="S259" s="11" t="s">
        <v>647</v>
      </c>
      <c r="T259" s="11" t="s">
        <v>3622</v>
      </c>
      <c r="U259" s="11" t="s">
        <v>173</v>
      </c>
      <c r="V259" s="14" t="s">
        <v>3623</v>
      </c>
      <c r="W259" s="11" t="s">
        <v>135</v>
      </c>
      <c r="X259" s="11" t="s">
        <v>3624</v>
      </c>
      <c r="Y259" s="13"/>
      <c r="Z259" s="13"/>
      <c r="AA259" s="13"/>
      <c r="AB259" s="13"/>
      <c r="AC259" s="13"/>
      <c r="AD259" s="13"/>
      <c r="AE259" s="13"/>
      <c r="AF259" s="13"/>
      <c r="AG259" s="11" t="s">
        <v>174</v>
      </c>
      <c r="AH259" s="11" t="s">
        <v>3625</v>
      </c>
      <c r="AI259" s="13"/>
      <c r="AJ259" s="13"/>
      <c r="AK259" s="13"/>
      <c r="AL259" s="13"/>
      <c r="AM259" s="13"/>
      <c r="AN259" s="13"/>
      <c r="AO259" s="13"/>
      <c r="AP259" s="13"/>
      <c r="AQ259" s="13"/>
      <c r="AR259" s="13"/>
      <c r="AS259" s="13"/>
      <c r="AT259" s="13"/>
      <c r="AU259" s="13"/>
      <c r="AV259" s="13"/>
      <c r="AW259" s="13"/>
      <c r="AX259" s="13"/>
      <c r="AY259" s="11" t="s">
        <v>3626</v>
      </c>
      <c r="AZ259" s="11" t="s">
        <v>3627</v>
      </c>
      <c r="BA259" s="13"/>
      <c r="BB259" s="11" t="s">
        <v>3628</v>
      </c>
      <c r="BC259" s="11" t="s">
        <v>3629</v>
      </c>
      <c r="BD259" s="11" t="s">
        <v>3630</v>
      </c>
      <c r="BE259" s="11" t="s">
        <v>3631</v>
      </c>
    </row>
    <row r="260" spans="1:57" ht="32" hidden="1" customHeight="1" x14ac:dyDescent="0.15">
      <c r="A260" s="15" t="s">
        <v>3632</v>
      </c>
      <c r="B260" s="11" t="s">
        <v>3633</v>
      </c>
      <c r="C260" s="11" t="s">
        <v>45</v>
      </c>
      <c r="D260" s="12">
        <v>4547</v>
      </c>
      <c r="E260" s="11" t="s">
        <v>3633</v>
      </c>
      <c r="F260" s="11" t="s">
        <v>3634</v>
      </c>
      <c r="G260" s="12">
        <v>2021</v>
      </c>
      <c r="H260" s="11" t="s">
        <v>3635</v>
      </c>
      <c r="I260" s="13"/>
      <c r="J260" s="11" t="s">
        <v>75</v>
      </c>
      <c r="K260" s="11" t="s">
        <v>51</v>
      </c>
      <c r="L260" s="11" t="s">
        <v>52</v>
      </c>
      <c r="M260" s="13"/>
      <c r="N260" s="11" t="s">
        <v>3636</v>
      </c>
      <c r="O260" s="11" t="s">
        <v>245</v>
      </c>
      <c r="P260" s="13"/>
      <c r="Q260" s="11" t="s">
        <v>57</v>
      </c>
      <c r="R260" s="13"/>
      <c r="S260" s="11" t="s">
        <v>59</v>
      </c>
      <c r="T260" s="13"/>
      <c r="U260" s="11" t="s">
        <v>2585</v>
      </c>
      <c r="V260" s="13"/>
      <c r="W260" s="13"/>
      <c r="X260" s="13"/>
      <c r="Y260" s="13"/>
      <c r="Z260" s="13"/>
      <c r="AA260" s="13"/>
      <c r="AB260" s="13"/>
      <c r="AC260" s="13"/>
      <c r="AD260" s="13"/>
      <c r="AE260" s="13"/>
      <c r="AF260" s="13"/>
      <c r="AG260" s="13"/>
      <c r="AH260" s="13"/>
      <c r="AI260" s="13"/>
      <c r="AJ260" s="13"/>
      <c r="AK260" s="11" t="s">
        <v>3232</v>
      </c>
      <c r="AL260" s="13"/>
      <c r="AM260" s="11" t="s">
        <v>2184</v>
      </c>
      <c r="AN260" s="13"/>
      <c r="AO260" s="13"/>
      <c r="AP260" s="13"/>
      <c r="AQ260" s="13"/>
      <c r="AR260" s="13"/>
      <c r="AS260" s="13"/>
      <c r="AT260" s="13"/>
      <c r="AU260" s="13"/>
      <c r="AV260" s="13"/>
      <c r="AW260" s="13"/>
      <c r="AX260" s="13"/>
      <c r="AY260" s="11" t="s">
        <v>3637</v>
      </c>
      <c r="AZ260" s="11" t="s">
        <v>3638</v>
      </c>
      <c r="BA260" s="11" t="s">
        <v>3639</v>
      </c>
      <c r="BB260" s="11" t="s">
        <v>3640</v>
      </c>
      <c r="BC260" s="13"/>
      <c r="BD260" s="13"/>
      <c r="BE260" s="11" t="s">
        <v>3641</v>
      </c>
    </row>
    <row r="261" spans="1:57" ht="44" customHeight="1" x14ac:dyDescent="0.15">
      <c r="A261" s="15" t="s">
        <v>3632</v>
      </c>
      <c r="B261" s="11" t="s">
        <v>3642</v>
      </c>
      <c r="C261" s="11" t="s">
        <v>45</v>
      </c>
      <c r="D261" s="12">
        <v>4550</v>
      </c>
      <c r="E261" s="11" t="s">
        <v>3643</v>
      </c>
      <c r="F261" s="11" t="s">
        <v>3634</v>
      </c>
      <c r="G261" s="12">
        <v>2021</v>
      </c>
      <c r="H261" s="11" t="s">
        <v>370</v>
      </c>
      <c r="I261" s="13"/>
      <c r="J261" s="11" t="s">
        <v>263</v>
      </c>
      <c r="K261" s="11" t="s">
        <v>51</v>
      </c>
      <c r="L261" s="11" t="s">
        <v>77</v>
      </c>
      <c r="M261" s="13"/>
      <c r="N261" s="11" t="s">
        <v>3644</v>
      </c>
      <c r="O261" s="11" t="s">
        <v>151</v>
      </c>
      <c r="P261" s="11" t="s">
        <v>3645</v>
      </c>
      <c r="Q261" s="11" t="s">
        <v>215</v>
      </c>
      <c r="R261" s="13"/>
      <c r="S261" s="11" t="s">
        <v>59</v>
      </c>
      <c r="T261" s="11" t="s">
        <v>3646</v>
      </c>
      <c r="U261" s="11" t="s">
        <v>217</v>
      </c>
      <c r="V261" s="11" t="s">
        <v>3647</v>
      </c>
      <c r="W261" s="13"/>
      <c r="X261" s="13"/>
      <c r="Y261" s="13"/>
      <c r="Z261" s="13"/>
      <c r="AA261" s="13"/>
      <c r="AB261" s="13"/>
      <c r="AC261" s="13"/>
      <c r="AD261" s="13"/>
      <c r="AE261" s="13"/>
      <c r="AF261" s="13"/>
      <c r="AG261" s="11" t="s">
        <v>248</v>
      </c>
      <c r="AH261" s="11" t="s">
        <v>3647</v>
      </c>
      <c r="AI261" s="11" t="s">
        <v>1774</v>
      </c>
      <c r="AJ261" s="11" t="s">
        <v>3648</v>
      </c>
      <c r="AK261" s="13"/>
      <c r="AL261" s="13"/>
      <c r="AM261" s="13"/>
      <c r="AN261" s="13"/>
      <c r="AO261" s="13"/>
      <c r="AP261" s="13"/>
      <c r="AQ261" s="13"/>
      <c r="AR261" s="13"/>
      <c r="AS261" s="13"/>
      <c r="AT261" s="13"/>
      <c r="AU261" s="13"/>
      <c r="AV261" s="13"/>
      <c r="AW261" s="13"/>
      <c r="AX261" s="13"/>
      <c r="AY261" s="11" t="s">
        <v>3649</v>
      </c>
      <c r="AZ261" s="11" t="s">
        <v>3650</v>
      </c>
      <c r="BA261" s="11" t="s">
        <v>3651</v>
      </c>
      <c r="BB261" s="11" t="s">
        <v>3652</v>
      </c>
      <c r="BC261" s="11" t="s">
        <v>3653</v>
      </c>
      <c r="BD261" s="11" t="s">
        <v>3654</v>
      </c>
      <c r="BE261" s="11" t="s">
        <v>3655</v>
      </c>
    </row>
    <row r="262" spans="1:57" ht="20" hidden="1" customHeight="1" x14ac:dyDescent="0.15">
      <c r="A262" s="15" t="s">
        <v>3656</v>
      </c>
      <c r="B262" s="11" t="s">
        <v>3657</v>
      </c>
      <c r="C262" s="11" t="s">
        <v>45</v>
      </c>
      <c r="D262" s="12">
        <v>5354</v>
      </c>
      <c r="E262" s="11" t="s">
        <v>3657</v>
      </c>
      <c r="F262" s="11" t="s">
        <v>3658</v>
      </c>
      <c r="G262" s="12">
        <v>2022</v>
      </c>
      <c r="H262" s="11" t="s">
        <v>49</v>
      </c>
      <c r="I262" s="13"/>
      <c r="J262" s="11" t="s">
        <v>50</v>
      </c>
      <c r="K262" s="11" t="s">
        <v>51</v>
      </c>
      <c r="L262" s="11" t="s">
        <v>77</v>
      </c>
      <c r="M262" s="13"/>
      <c r="N262" s="11" t="s">
        <v>3659</v>
      </c>
      <c r="O262" s="11" t="s">
        <v>80</v>
      </c>
      <c r="P262" s="13"/>
      <c r="Q262" s="11" t="s">
        <v>1078</v>
      </c>
      <c r="R262" s="13"/>
      <c r="S262" s="11" t="s">
        <v>172</v>
      </c>
      <c r="T262" s="11" t="s">
        <v>3660</v>
      </c>
      <c r="U262" s="11" t="s">
        <v>173</v>
      </c>
      <c r="V262" s="13"/>
      <c r="W262" s="11" t="s">
        <v>1801</v>
      </c>
      <c r="X262" s="11" t="s">
        <v>3661</v>
      </c>
      <c r="Y262" s="13"/>
      <c r="Z262" s="13"/>
      <c r="AA262" s="13"/>
      <c r="AB262" s="13"/>
      <c r="AC262" s="13"/>
      <c r="AD262" s="13"/>
      <c r="AE262" s="13"/>
      <c r="AF262" s="13"/>
      <c r="AG262" s="13"/>
      <c r="AH262" s="13"/>
      <c r="AI262" s="13"/>
      <c r="AJ262" s="13"/>
      <c r="AK262" s="13"/>
      <c r="AL262" s="13"/>
      <c r="AM262" s="13"/>
      <c r="AN262" s="13"/>
      <c r="AO262" s="13"/>
      <c r="AP262" s="13"/>
      <c r="AQ262" s="13"/>
      <c r="AR262" s="13"/>
      <c r="AS262" s="13" t="s">
        <v>779</v>
      </c>
      <c r="AT262" s="11" t="s">
        <v>3662</v>
      </c>
      <c r="AU262" s="13"/>
      <c r="AV262" s="13"/>
      <c r="AW262" s="13"/>
      <c r="AX262" s="13"/>
      <c r="AY262" s="11" t="s">
        <v>3663</v>
      </c>
      <c r="AZ262" s="11" t="s">
        <v>3664</v>
      </c>
      <c r="BA262" s="14" t="s">
        <v>3665</v>
      </c>
      <c r="BB262" s="14" t="s">
        <v>3666</v>
      </c>
      <c r="BC262" s="11" t="s">
        <v>3667</v>
      </c>
      <c r="BD262" s="11" t="s">
        <v>3668</v>
      </c>
      <c r="BE262" s="14" t="s">
        <v>3669</v>
      </c>
    </row>
    <row r="263" spans="1:57" ht="20" hidden="1" customHeight="1" x14ac:dyDescent="0.15">
      <c r="A263" s="15" t="s">
        <v>3670</v>
      </c>
      <c r="B263" s="11" t="s">
        <v>3671</v>
      </c>
      <c r="C263" s="11" t="s">
        <v>45</v>
      </c>
      <c r="D263" s="12">
        <v>4576</v>
      </c>
      <c r="E263" s="14" t="s">
        <v>3672</v>
      </c>
      <c r="F263" s="11" t="s">
        <v>3673</v>
      </c>
      <c r="G263" s="12">
        <v>2021</v>
      </c>
      <c r="H263" s="11" t="s">
        <v>3674</v>
      </c>
      <c r="I263" s="13"/>
      <c r="J263" s="11" t="s">
        <v>485</v>
      </c>
      <c r="K263" s="11" t="s">
        <v>51</v>
      </c>
      <c r="L263" s="11" t="s">
        <v>77</v>
      </c>
      <c r="M263" s="13"/>
      <c r="N263" s="11" t="s">
        <v>3675</v>
      </c>
      <c r="O263" s="11" t="s">
        <v>151</v>
      </c>
      <c r="P263" s="13"/>
      <c r="Q263" s="11" t="s">
        <v>57</v>
      </c>
      <c r="R263" s="13"/>
      <c r="S263" s="11" t="s">
        <v>59</v>
      </c>
      <c r="T263" s="13"/>
      <c r="U263" s="11" t="s">
        <v>109</v>
      </c>
      <c r="V263" s="11" t="s">
        <v>3676</v>
      </c>
      <c r="W263" s="13"/>
      <c r="X263" s="13"/>
      <c r="Y263" s="13"/>
      <c r="Z263" s="13"/>
      <c r="AA263" s="13"/>
      <c r="AB263" s="13"/>
      <c r="AC263" s="13"/>
      <c r="AD263" s="13"/>
      <c r="AE263" s="13"/>
      <c r="AF263" s="13"/>
      <c r="AG263" s="13"/>
      <c r="AH263" s="13"/>
      <c r="AI263" s="13"/>
      <c r="AJ263" s="13"/>
      <c r="AK263" s="13"/>
      <c r="AL263" s="13"/>
      <c r="AM263" s="11" t="s">
        <v>113</v>
      </c>
      <c r="AN263" s="13"/>
      <c r="AO263" s="11" t="s">
        <v>449</v>
      </c>
      <c r="AP263" s="13"/>
      <c r="AQ263" s="13"/>
      <c r="AR263" s="13"/>
      <c r="AS263" s="13"/>
      <c r="AT263" s="13"/>
      <c r="AU263" s="11" t="s">
        <v>138</v>
      </c>
      <c r="AV263" s="13"/>
      <c r="AW263" s="13"/>
      <c r="AX263" s="13"/>
      <c r="AY263" s="11" t="s">
        <v>3677</v>
      </c>
      <c r="AZ263" s="11" t="s">
        <v>3678</v>
      </c>
      <c r="BA263" s="11" t="s">
        <v>3679</v>
      </c>
      <c r="BB263" s="11" t="s">
        <v>3680</v>
      </c>
      <c r="BC263" s="11" t="s">
        <v>3681</v>
      </c>
      <c r="BD263" s="11" t="s">
        <v>3682</v>
      </c>
      <c r="BE263" s="13"/>
    </row>
    <row r="264" spans="1:57" ht="32" hidden="1" customHeight="1" x14ac:dyDescent="0.15">
      <c r="A264" s="15" t="s">
        <v>3683</v>
      </c>
      <c r="B264" s="11" t="s">
        <v>3684</v>
      </c>
      <c r="C264" s="11" t="s">
        <v>45</v>
      </c>
      <c r="D264" s="11" t="s">
        <v>3685</v>
      </c>
      <c r="E264" s="11" t="s">
        <v>3684</v>
      </c>
      <c r="F264" s="11" t="s">
        <v>3686</v>
      </c>
      <c r="G264" s="12">
        <v>2022</v>
      </c>
      <c r="H264" s="11" t="s">
        <v>149</v>
      </c>
      <c r="I264" s="13"/>
      <c r="J264" s="11" t="s">
        <v>100</v>
      </c>
      <c r="K264" s="11" t="s">
        <v>101</v>
      </c>
      <c r="L264" s="11" t="s">
        <v>52</v>
      </c>
      <c r="M264" s="11" t="s">
        <v>3687</v>
      </c>
      <c r="N264" s="11" t="s">
        <v>3688</v>
      </c>
      <c r="O264" s="11" t="s">
        <v>1263</v>
      </c>
      <c r="P264" s="11" t="s">
        <v>3689</v>
      </c>
      <c r="Q264" s="11" t="s">
        <v>57</v>
      </c>
      <c r="R264" s="11" t="s">
        <v>3690</v>
      </c>
      <c r="S264" s="11" t="s">
        <v>59</v>
      </c>
      <c r="T264" s="11" t="s">
        <v>3691</v>
      </c>
      <c r="U264" s="11" t="s">
        <v>32</v>
      </c>
      <c r="V264" s="11" t="s">
        <v>3692</v>
      </c>
      <c r="W264" s="11" t="s">
        <v>135</v>
      </c>
      <c r="X264" s="11" t="s">
        <v>3693</v>
      </c>
      <c r="Y264" s="11" t="s">
        <v>84</v>
      </c>
      <c r="Z264" s="11" t="s">
        <v>3694</v>
      </c>
      <c r="AA264" s="13"/>
      <c r="AB264" s="13"/>
      <c r="AC264" s="13"/>
      <c r="AD264" s="13"/>
      <c r="AE264" s="13"/>
      <c r="AF264" s="13"/>
      <c r="AG264" s="13"/>
      <c r="AH264" s="13"/>
      <c r="AI264" s="13"/>
      <c r="AJ264" s="13"/>
      <c r="AK264" s="13"/>
      <c r="AL264" s="13"/>
      <c r="AM264" s="11" t="s">
        <v>176</v>
      </c>
      <c r="AN264" s="13"/>
      <c r="AO264" s="13"/>
      <c r="AP264" s="13"/>
      <c r="AQ264" s="11" t="s">
        <v>593</v>
      </c>
      <c r="AR264" s="11" t="s">
        <v>3695</v>
      </c>
      <c r="AS264" s="13"/>
      <c r="AT264" s="13"/>
      <c r="AU264" s="13"/>
      <c r="AV264" s="13"/>
      <c r="AW264" s="13"/>
      <c r="AX264" s="13"/>
      <c r="AY264" s="11" t="s">
        <v>3696</v>
      </c>
      <c r="AZ264" s="11" t="s">
        <v>3697</v>
      </c>
      <c r="BA264" s="11" t="s">
        <v>3698</v>
      </c>
      <c r="BB264" s="11" t="s">
        <v>3699</v>
      </c>
      <c r="BC264" s="11" t="s">
        <v>3700</v>
      </c>
      <c r="BD264" s="11" t="s">
        <v>3701</v>
      </c>
      <c r="BE264" s="11" t="s">
        <v>3702</v>
      </c>
    </row>
    <row r="265" spans="1:57" ht="32" hidden="1" customHeight="1" x14ac:dyDescent="0.15">
      <c r="A265" s="15" t="s">
        <v>3703</v>
      </c>
      <c r="B265" s="11" t="s">
        <v>3704</v>
      </c>
      <c r="C265" s="11" t="s">
        <v>45</v>
      </c>
      <c r="D265" s="12">
        <v>4581</v>
      </c>
      <c r="E265" s="11" t="s">
        <v>3704</v>
      </c>
      <c r="F265" s="11" t="s">
        <v>3705</v>
      </c>
      <c r="G265" s="12">
        <v>2021</v>
      </c>
      <c r="H265" s="11" t="s">
        <v>3706</v>
      </c>
      <c r="I265" s="11" t="s">
        <v>3707</v>
      </c>
      <c r="J265" s="11" t="s">
        <v>191</v>
      </c>
      <c r="K265" s="11" t="s">
        <v>51</v>
      </c>
      <c r="L265" s="11" t="s">
        <v>52</v>
      </c>
      <c r="M265" s="13"/>
      <c r="N265" s="11" t="s">
        <v>3708</v>
      </c>
      <c r="O265" s="11" t="s">
        <v>131</v>
      </c>
      <c r="P265" s="11" t="s">
        <v>3709</v>
      </c>
      <c r="Q265" s="11" t="s">
        <v>57</v>
      </c>
      <c r="R265" s="11" t="s">
        <v>3710</v>
      </c>
      <c r="S265" s="11" t="s">
        <v>1588</v>
      </c>
      <c r="T265" s="11" t="s">
        <v>3711</v>
      </c>
      <c r="U265" s="11" t="s">
        <v>61</v>
      </c>
      <c r="V265" s="13"/>
      <c r="W265" s="13"/>
      <c r="X265" s="13"/>
      <c r="Y265" s="13"/>
      <c r="Z265" s="13"/>
      <c r="AA265" s="11" t="s">
        <v>62</v>
      </c>
      <c r="AB265" s="11" t="s">
        <v>3712</v>
      </c>
      <c r="AC265" s="11" t="s">
        <v>1424</v>
      </c>
      <c r="AD265" s="11" t="s">
        <v>3713</v>
      </c>
      <c r="AE265" s="13"/>
      <c r="AF265" s="13"/>
      <c r="AG265" s="13"/>
      <c r="AH265" s="13"/>
      <c r="AI265" s="13"/>
      <c r="AJ265" s="13"/>
      <c r="AK265" s="13"/>
      <c r="AL265" s="13"/>
      <c r="AM265" s="13"/>
      <c r="AN265" s="13"/>
      <c r="AO265" s="13"/>
      <c r="AP265" s="13"/>
      <c r="AQ265" s="13"/>
      <c r="AR265" s="13"/>
      <c r="AS265" s="13"/>
      <c r="AT265" s="13"/>
      <c r="AU265" s="13"/>
      <c r="AV265" s="13"/>
      <c r="AW265" s="13"/>
      <c r="AX265" s="13"/>
      <c r="AY265" s="11" t="s">
        <v>3714</v>
      </c>
      <c r="AZ265" s="11" t="s">
        <v>3715</v>
      </c>
      <c r="BA265" s="11" t="s">
        <v>3716</v>
      </c>
      <c r="BB265" s="11" t="s">
        <v>3717</v>
      </c>
      <c r="BC265" s="11" t="s">
        <v>3718</v>
      </c>
      <c r="BD265" s="13"/>
      <c r="BE265" s="11" t="s">
        <v>3719</v>
      </c>
    </row>
    <row r="266" spans="1:57" ht="20" hidden="1" customHeight="1" x14ac:dyDescent="0.15">
      <c r="A266" s="10" t="s">
        <v>3720</v>
      </c>
      <c r="B266" s="11" t="s">
        <v>3721</v>
      </c>
      <c r="C266" s="11" t="s">
        <v>45</v>
      </c>
      <c r="D266" s="12">
        <v>5576</v>
      </c>
      <c r="E266" s="11" t="s">
        <v>3722</v>
      </c>
      <c r="F266" s="11" t="s">
        <v>3723</v>
      </c>
      <c r="G266" s="12">
        <v>2020</v>
      </c>
      <c r="H266" s="11" t="s">
        <v>3724</v>
      </c>
      <c r="I266" s="13"/>
      <c r="J266" s="11" t="s">
        <v>176</v>
      </c>
      <c r="K266" s="13" t="s">
        <v>775</v>
      </c>
      <c r="L266" s="11" t="s">
        <v>77</v>
      </c>
      <c r="M266" s="11" t="s">
        <v>3725</v>
      </c>
      <c r="N266" s="11" t="s">
        <v>3726</v>
      </c>
      <c r="O266" s="11" t="s">
        <v>1263</v>
      </c>
      <c r="P266" s="11" t="s">
        <v>3727</v>
      </c>
      <c r="Q266" s="11" t="s">
        <v>57</v>
      </c>
      <c r="R266" s="13"/>
      <c r="S266" s="11" t="s">
        <v>266</v>
      </c>
      <c r="T266" s="13"/>
      <c r="U266" s="11" t="s">
        <v>233</v>
      </c>
      <c r="V266" s="13"/>
      <c r="W266" s="11" t="s">
        <v>1590</v>
      </c>
      <c r="X266" s="11" t="s">
        <v>3728</v>
      </c>
      <c r="Y266" s="13"/>
      <c r="Z266" s="13"/>
      <c r="AA266" s="13"/>
      <c r="AB266" s="13"/>
      <c r="AC266" s="13"/>
      <c r="AD266" s="13"/>
      <c r="AE266" s="13"/>
      <c r="AF266" s="13"/>
      <c r="AG266" s="13"/>
      <c r="AH266" s="13"/>
      <c r="AI266" s="13"/>
      <c r="AJ266" s="13"/>
      <c r="AK266" s="13"/>
      <c r="AL266" s="13"/>
      <c r="AM266" s="13"/>
      <c r="AN266" s="13"/>
      <c r="AO266" s="13"/>
      <c r="AP266" s="13"/>
      <c r="AQ266" s="13"/>
      <c r="AR266" s="13"/>
      <c r="AS266" s="13"/>
      <c r="AT266" s="13"/>
      <c r="AU266" s="13"/>
      <c r="AV266" s="13"/>
      <c r="AW266" s="13"/>
      <c r="AX266" s="13"/>
      <c r="AY266" s="11" t="s">
        <v>3729</v>
      </c>
      <c r="AZ266" s="11" t="s">
        <v>3730</v>
      </c>
      <c r="BA266" s="11" t="s">
        <v>3731</v>
      </c>
      <c r="BB266" s="11" t="s">
        <v>3732</v>
      </c>
      <c r="BC266" s="11" t="s">
        <v>3733</v>
      </c>
      <c r="BD266" s="11" t="s">
        <v>3734</v>
      </c>
      <c r="BE266" s="13"/>
    </row>
    <row r="267" spans="1:57" ht="20" hidden="1" customHeight="1" x14ac:dyDescent="0.15">
      <c r="A267" s="15" t="s">
        <v>3735</v>
      </c>
      <c r="B267" s="11" t="s">
        <v>3736</v>
      </c>
      <c r="C267" s="11" t="s">
        <v>45</v>
      </c>
      <c r="D267" s="12">
        <v>5363</v>
      </c>
      <c r="E267" s="11" t="s">
        <v>3737</v>
      </c>
      <c r="F267" s="11" t="s">
        <v>3738</v>
      </c>
      <c r="G267" s="12">
        <v>2022</v>
      </c>
      <c r="H267" s="11" t="s">
        <v>3739</v>
      </c>
      <c r="I267" s="13"/>
      <c r="J267" s="11" t="s">
        <v>50</v>
      </c>
      <c r="K267" s="11" t="s">
        <v>51</v>
      </c>
      <c r="L267" s="11" t="s">
        <v>77</v>
      </c>
      <c r="M267" s="13"/>
      <c r="N267" s="11" t="s">
        <v>3740</v>
      </c>
      <c r="O267" s="11" t="s">
        <v>151</v>
      </c>
      <c r="P267" s="11" t="s">
        <v>3741</v>
      </c>
      <c r="Q267" s="11" t="s">
        <v>215</v>
      </c>
      <c r="R267" s="13"/>
      <c r="S267" s="11" t="s">
        <v>59</v>
      </c>
      <c r="T267" s="13"/>
      <c r="U267" s="11" t="s">
        <v>109</v>
      </c>
      <c r="V267" s="13"/>
      <c r="W267" s="13"/>
      <c r="X267" s="13"/>
      <c r="Y267" s="13"/>
      <c r="Z267" s="13"/>
      <c r="AA267" s="13"/>
      <c r="AB267" s="13"/>
      <c r="AC267" s="13"/>
      <c r="AD267" s="13"/>
      <c r="AE267" s="13"/>
      <c r="AF267" s="13"/>
      <c r="AG267" s="13"/>
      <c r="AH267" s="13"/>
      <c r="AI267" s="13"/>
      <c r="AJ267" s="13"/>
      <c r="AK267" s="13"/>
      <c r="AL267" s="13"/>
      <c r="AM267" s="11" t="s">
        <v>113</v>
      </c>
      <c r="AN267" s="13"/>
      <c r="AO267" s="11" t="s">
        <v>528</v>
      </c>
      <c r="AP267" s="11" t="s">
        <v>3742</v>
      </c>
      <c r="AQ267" s="13"/>
      <c r="AR267" s="13"/>
      <c r="AS267" s="13"/>
      <c r="AT267" s="13"/>
      <c r="AU267" s="13"/>
      <c r="AV267" s="13"/>
      <c r="AW267" s="13"/>
      <c r="AX267" s="13"/>
      <c r="AY267" s="11" t="s">
        <v>3743</v>
      </c>
      <c r="AZ267" s="11" t="s">
        <v>3744</v>
      </c>
      <c r="BA267" s="11" t="s">
        <v>3745</v>
      </c>
      <c r="BB267" s="11" t="s">
        <v>3746</v>
      </c>
      <c r="BC267" s="11" t="s">
        <v>3747</v>
      </c>
      <c r="BD267" s="11" t="s">
        <v>3748</v>
      </c>
      <c r="BE267" s="11" t="s">
        <v>3749</v>
      </c>
    </row>
    <row r="268" spans="1:57" ht="20" hidden="1" customHeight="1" x14ac:dyDescent="0.15">
      <c r="A268" s="15" t="s">
        <v>3750</v>
      </c>
      <c r="B268" s="11" t="s">
        <v>3751</v>
      </c>
      <c r="C268" s="11" t="s">
        <v>45</v>
      </c>
      <c r="D268" s="12">
        <v>4636</v>
      </c>
      <c r="E268" s="11" t="s">
        <v>3752</v>
      </c>
      <c r="F268" s="11" t="s">
        <v>3753</v>
      </c>
      <c r="G268" s="12">
        <v>2021</v>
      </c>
      <c r="H268" s="11" t="s">
        <v>3754</v>
      </c>
      <c r="I268" s="13"/>
      <c r="J268" s="11" t="s">
        <v>485</v>
      </c>
      <c r="K268" s="11" t="s">
        <v>51</v>
      </c>
      <c r="L268" s="11" t="s">
        <v>52</v>
      </c>
      <c r="M268" s="11" t="s">
        <v>3755</v>
      </c>
      <c r="N268" s="11" t="s">
        <v>3756</v>
      </c>
      <c r="O268" s="11" t="s">
        <v>131</v>
      </c>
      <c r="P268" s="11" t="s">
        <v>3757</v>
      </c>
      <c r="Q268" s="11" t="s">
        <v>57</v>
      </c>
      <c r="R268" s="11" t="s">
        <v>3758</v>
      </c>
      <c r="S268" s="11" t="s">
        <v>988</v>
      </c>
      <c r="T268" s="11" t="s">
        <v>3759</v>
      </c>
      <c r="U268" s="11" t="s">
        <v>34</v>
      </c>
      <c r="V268" s="13"/>
      <c r="W268" s="13"/>
      <c r="X268" s="13"/>
      <c r="Y268" s="13"/>
      <c r="Z268" s="13"/>
      <c r="AA268" s="13"/>
      <c r="AB268" s="13"/>
      <c r="AC268" s="13"/>
      <c r="AD268" s="13"/>
      <c r="AE268" s="13"/>
      <c r="AF268" s="13"/>
      <c r="AG268" s="13"/>
      <c r="AH268" s="13"/>
      <c r="AI268" s="13"/>
      <c r="AJ268" s="13"/>
      <c r="AK268" s="13"/>
      <c r="AL268" s="13"/>
      <c r="AM268" s="13"/>
      <c r="AN268" s="13"/>
      <c r="AO268" s="13"/>
      <c r="AP268" s="13"/>
      <c r="AQ268" s="13"/>
      <c r="AR268" s="13"/>
      <c r="AS268" s="13"/>
      <c r="AT268" s="13"/>
      <c r="AU268" s="11" t="s">
        <v>138</v>
      </c>
      <c r="AV268" s="13"/>
      <c r="AW268" s="13"/>
      <c r="AX268" s="13"/>
      <c r="AY268" s="11" t="s">
        <v>3760</v>
      </c>
      <c r="AZ268" s="14" t="s">
        <v>3761</v>
      </c>
      <c r="BA268" s="14" t="s">
        <v>3762</v>
      </c>
      <c r="BB268" s="13"/>
      <c r="BC268" s="11" t="s">
        <v>3763</v>
      </c>
      <c r="BD268" s="11" t="s">
        <v>3764</v>
      </c>
      <c r="BE268" s="11" t="s">
        <v>3765</v>
      </c>
    </row>
    <row r="269" spans="1:57" ht="20" hidden="1" customHeight="1" x14ac:dyDescent="0.15">
      <c r="A269" s="15" t="s">
        <v>3766</v>
      </c>
      <c r="B269" s="11" t="s">
        <v>3767</v>
      </c>
      <c r="C269" s="11" t="s">
        <v>45</v>
      </c>
      <c r="D269" s="12">
        <v>4653</v>
      </c>
      <c r="E269" s="11" t="s">
        <v>3767</v>
      </c>
      <c r="F269" s="11" t="s">
        <v>3768</v>
      </c>
      <c r="G269" s="12">
        <v>2021</v>
      </c>
      <c r="H269" s="11" t="s">
        <v>149</v>
      </c>
      <c r="I269" s="11" t="s">
        <v>3769</v>
      </c>
      <c r="J269" s="11" t="s">
        <v>100</v>
      </c>
      <c r="K269" s="11" t="s">
        <v>101</v>
      </c>
      <c r="L269" s="11" t="s">
        <v>77</v>
      </c>
      <c r="M269" s="13"/>
      <c r="N269" s="11" t="s">
        <v>3770</v>
      </c>
      <c r="O269" s="11" t="s">
        <v>245</v>
      </c>
      <c r="P269" s="13"/>
      <c r="Q269" s="11" t="s">
        <v>57</v>
      </c>
      <c r="R269" s="13"/>
      <c r="S269" s="11" t="s">
        <v>81</v>
      </c>
      <c r="T269" s="11" t="s">
        <v>3771</v>
      </c>
      <c r="U269" s="11" t="s">
        <v>109</v>
      </c>
      <c r="V269" s="13"/>
      <c r="W269" s="13"/>
      <c r="X269" s="13"/>
      <c r="Y269" s="13"/>
      <c r="Z269" s="13"/>
      <c r="AA269" s="13"/>
      <c r="AB269" s="13"/>
      <c r="AC269" s="13"/>
      <c r="AD269" s="13"/>
      <c r="AE269" s="13"/>
      <c r="AF269" s="13"/>
      <c r="AG269" s="13"/>
      <c r="AH269" s="13"/>
      <c r="AI269" s="13"/>
      <c r="AJ269" s="13"/>
      <c r="AK269" s="13"/>
      <c r="AL269" s="13"/>
      <c r="AM269" s="11" t="s">
        <v>113</v>
      </c>
      <c r="AN269" s="11" t="s">
        <v>3772</v>
      </c>
      <c r="AO269" s="11" t="s">
        <v>2836</v>
      </c>
      <c r="AP269" s="11" t="s">
        <v>3773</v>
      </c>
      <c r="AQ269" s="13"/>
      <c r="AR269" s="13"/>
      <c r="AS269" s="13"/>
      <c r="AT269" s="13"/>
      <c r="AU269" s="11" t="s">
        <v>553</v>
      </c>
      <c r="AV269" s="13"/>
      <c r="AW269" s="13"/>
      <c r="AX269" s="13"/>
      <c r="AY269" s="11" t="s">
        <v>3774</v>
      </c>
      <c r="AZ269" s="14" t="s">
        <v>3775</v>
      </c>
      <c r="BA269" s="11" t="s">
        <v>3776</v>
      </c>
      <c r="BB269" s="11" t="s">
        <v>3777</v>
      </c>
      <c r="BC269" s="13"/>
      <c r="BD269" s="13"/>
      <c r="BE269" s="13"/>
    </row>
    <row r="270" spans="1:57" ht="20" customHeight="1" x14ac:dyDescent="0.15">
      <c r="A270" s="15" t="s">
        <v>3778</v>
      </c>
      <c r="B270" s="11" t="s">
        <v>3779</v>
      </c>
      <c r="C270" s="11" t="s">
        <v>45</v>
      </c>
      <c r="D270" s="12">
        <v>5371</v>
      </c>
      <c r="E270" s="11" t="s">
        <v>3779</v>
      </c>
      <c r="F270" s="11" t="s">
        <v>3768</v>
      </c>
      <c r="G270" s="12">
        <v>2022</v>
      </c>
      <c r="H270" s="11" t="s">
        <v>149</v>
      </c>
      <c r="I270" s="13"/>
      <c r="J270" s="11" t="s">
        <v>100</v>
      </c>
      <c r="K270" s="11" t="s">
        <v>101</v>
      </c>
      <c r="L270" s="11" t="s">
        <v>77</v>
      </c>
      <c r="M270" s="11" t="s">
        <v>3780</v>
      </c>
      <c r="N270" s="11" t="s">
        <v>3781</v>
      </c>
      <c r="O270" s="11" t="s">
        <v>103</v>
      </c>
      <c r="P270" s="11" t="s">
        <v>3782</v>
      </c>
      <c r="Q270" s="11" t="s">
        <v>215</v>
      </c>
      <c r="R270" s="11" t="s">
        <v>3783</v>
      </c>
      <c r="S270" s="11" t="s">
        <v>59</v>
      </c>
      <c r="T270" s="13"/>
      <c r="U270" s="11" t="s">
        <v>217</v>
      </c>
      <c r="V270" s="11" t="s">
        <v>3784</v>
      </c>
      <c r="W270" s="11" t="s">
        <v>135</v>
      </c>
      <c r="X270" s="11" t="s">
        <v>3785</v>
      </c>
      <c r="Y270" s="13"/>
      <c r="Z270" s="13"/>
      <c r="AA270" s="13"/>
      <c r="AB270" s="13"/>
      <c r="AC270" s="13"/>
      <c r="AD270" s="13"/>
      <c r="AE270" s="13"/>
      <c r="AF270" s="13"/>
      <c r="AG270" s="13"/>
      <c r="AH270" s="13"/>
      <c r="AI270" s="11" t="s">
        <v>3786</v>
      </c>
      <c r="AJ270" s="11" t="s">
        <v>3787</v>
      </c>
      <c r="AK270" s="11" t="s">
        <v>1740</v>
      </c>
      <c r="AL270" s="13"/>
      <c r="AM270" s="11" t="s">
        <v>113</v>
      </c>
      <c r="AN270" s="13"/>
      <c r="AO270" s="11" t="s">
        <v>176</v>
      </c>
      <c r="AP270" s="11" t="s">
        <v>3788</v>
      </c>
      <c r="AQ270" s="13"/>
      <c r="AR270" s="13"/>
      <c r="AS270" s="13"/>
      <c r="AT270" s="13"/>
      <c r="AU270" s="13"/>
      <c r="AV270" s="13"/>
      <c r="AW270" s="13"/>
      <c r="AX270" s="13"/>
      <c r="AY270" s="11" t="s">
        <v>3789</v>
      </c>
      <c r="AZ270" s="11" t="s">
        <v>3790</v>
      </c>
      <c r="BA270" s="11" t="s">
        <v>3791</v>
      </c>
      <c r="BB270" s="11" t="s">
        <v>3792</v>
      </c>
      <c r="BC270" s="11" t="s">
        <v>3793</v>
      </c>
      <c r="BD270" s="13"/>
      <c r="BE270" s="13"/>
    </row>
    <row r="271" spans="1:57" ht="20" hidden="1" customHeight="1" x14ac:dyDescent="0.15">
      <c r="A271" s="15" t="s">
        <v>3794</v>
      </c>
      <c r="B271" s="11" t="s">
        <v>3795</v>
      </c>
      <c r="C271" s="11" t="s">
        <v>45</v>
      </c>
      <c r="D271" s="12">
        <v>4659</v>
      </c>
      <c r="E271" s="11" t="s">
        <v>3796</v>
      </c>
      <c r="F271" s="11" t="s">
        <v>3797</v>
      </c>
      <c r="G271" s="12">
        <v>2021</v>
      </c>
      <c r="H271" s="11" t="s">
        <v>98</v>
      </c>
      <c r="I271" s="13"/>
      <c r="J271" s="11" t="s">
        <v>100</v>
      </c>
      <c r="K271" s="11" t="s">
        <v>101</v>
      </c>
      <c r="L271" s="11" t="s">
        <v>52</v>
      </c>
      <c r="M271" s="13"/>
      <c r="N271" s="11" t="s">
        <v>3798</v>
      </c>
      <c r="O271" s="11" t="s">
        <v>245</v>
      </c>
      <c r="P271" s="11" t="s">
        <v>3799</v>
      </c>
      <c r="Q271" s="11" t="s">
        <v>105</v>
      </c>
      <c r="R271" s="13"/>
      <c r="S271" s="11" t="s">
        <v>59</v>
      </c>
      <c r="T271" s="13"/>
      <c r="U271" s="11" t="s">
        <v>233</v>
      </c>
      <c r="V271" s="13"/>
      <c r="W271" s="11" t="s">
        <v>135</v>
      </c>
      <c r="X271" s="13"/>
      <c r="Y271" s="13"/>
      <c r="Z271" s="13"/>
      <c r="AA271" s="13"/>
      <c r="AB271" s="13"/>
      <c r="AC271" s="13"/>
      <c r="AD271" s="13"/>
      <c r="AE271" s="13"/>
      <c r="AF271" s="13"/>
      <c r="AG271" s="13"/>
      <c r="AH271" s="13"/>
      <c r="AI271" s="13"/>
      <c r="AJ271" s="13"/>
      <c r="AK271" s="13"/>
      <c r="AL271" s="13"/>
      <c r="AM271" s="13"/>
      <c r="AN271" s="13"/>
      <c r="AO271" s="13"/>
      <c r="AP271" s="13"/>
      <c r="AQ271" s="13"/>
      <c r="AR271" s="13"/>
      <c r="AS271" s="13"/>
      <c r="AT271" s="13"/>
      <c r="AU271" s="13"/>
      <c r="AV271" s="13"/>
      <c r="AW271" s="13"/>
      <c r="AX271" s="13"/>
      <c r="AY271" s="11" t="s">
        <v>3800</v>
      </c>
      <c r="AZ271" s="11" t="s">
        <v>3801</v>
      </c>
      <c r="BA271" s="14" t="s">
        <v>3802</v>
      </c>
      <c r="BB271" s="11" t="s">
        <v>3803</v>
      </c>
      <c r="BC271" s="11" t="s">
        <v>3804</v>
      </c>
      <c r="BD271" s="13"/>
      <c r="BE271" s="11" t="s">
        <v>3805</v>
      </c>
    </row>
    <row r="272" spans="1:57" ht="20" hidden="1" customHeight="1" x14ac:dyDescent="0.15">
      <c r="A272" s="15" t="s">
        <v>3806</v>
      </c>
      <c r="B272" s="11" t="s">
        <v>3807</v>
      </c>
      <c r="C272" s="11" t="s">
        <v>45</v>
      </c>
      <c r="D272" s="12">
        <v>4664</v>
      </c>
      <c r="E272" s="11" t="s">
        <v>3808</v>
      </c>
      <c r="F272" s="11" t="s">
        <v>3809</v>
      </c>
      <c r="G272" s="12">
        <v>2021</v>
      </c>
      <c r="H272" s="11" t="s">
        <v>971</v>
      </c>
      <c r="I272" s="13"/>
      <c r="J272" s="11" t="s">
        <v>263</v>
      </c>
      <c r="K272" s="11" t="s">
        <v>51</v>
      </c>
      <c r="L272" s="11" t="s">
        <v>77</v>
      </c>
      <c r="M272" s="13"/>
      <c r="N272" s="11" t="s">
        <v>3810</v>
      </c>
      <c r="O272" s="11" t="s">
        <v>245</v>
      </c>
      <c r="P272" s="13"/>
      <c r="Q272" s="11" t="s">
        <v>215</v>
      </c>
      <c r="R272" s="11" t="s">
        <v>3811</v>
      </c>
      <c r="S272" s="11" t="s">
        <v>59</v>
      </c>
      <c r="T272" s="13"/>
      <c r="U272" s="11" t="s">
        <v>61</v>
      </c>
      <c r="V272" s="13"/>
      <c r="W272" s="13"/>
      <c r="X272" s="13"/>
      <c r="Y272" s="13"/>
      <c r="Z272" s="13"/>
      <c r="AA272" s="11" t="s">
        <v>3812</v>
      </c>
      <c r="AB272" s="11" t="s">
        <v>3813</v>
      </c>
      <c r="AC272" s="13"/>
      <c r="AD272" s="13"/>
      <c r="AE272" s="13"/>
      <c r="AF272" s="13"/>
      <c r="AG272" s="13"/>
      <c r="AH272" s="13"/>
      <c r="AI272" s="13"/>
      <c r="AJ272" s="13"/>
      <c r="AK272" s="13"/>
      <c r="AL272" s="13"/>
      <c r="AM272" s="13"/>
      <c r="AN272" s="13"/>
      <c r="AO272" s="13"/>
      <c r="AP272" s="13"/>
      <c r="AQ272" s="13"/>
      <c r="AR272" s="13"/>
      <c r="AS272" s="13"/>
      <c r="AT272" s="13"/>
      <c r="AU272" s="13"/>
      <c r="AV272" s="13"/>
      <c r="AW272" s="13"/>
      <c r="AX272" s="13"/>
      <c r="AY272" s="11" t="s">
        <v>3814</v>
      </c>
      <c r="AZ272" s="11" t="s">
        <v>3815</v>
      </c>
      <c r="BA272" s="11" t="s">
        <v>3816</v>
      </c>
      <c r="BB272" s="11" t="s">
        <v>3817</v>
      </c>
      <c r="BC272" s="11" t="s">
        <v>3818</v>
      </c>
      <c r="BD272" s="11" t="s">
        <v>3819</v>
      </c>
      <c r="BE272" s="13"/>
    </row>
    <row r="273" spans="1:57" ht="20" hidden="1" customHeight="1" x14ac:dyDescent="0.15">
      <c r="A273" s="15" t="s">
        <v>3806</v>
      </c>
      <c r="B273" s="11" t="s">
        <v>3820</v>
      </c>
      <c r="C273" s="11" t="s">
        <v>45</v>
      </c>
      <c r="D273" s="12">
        <v>4673</v>
      </c>
      <c r="E273" s="11" t="s">
        <v>3820</v>
      </c>
      <c r="F273" s="11" t="s">
        <v>3809</v>
      </c>
      <c r="G273" s="12">
        <v>2021</v>
      </c>
      <c r="H273" s="11" t="s">
        <v>971</v>
      </c>
      <c r="I273" s="13"/>
      <c r="J273" s="11" t="s">
        <v>263</v>
      </c>
      <c r="K273" s="11" t="s">
        <v>51</v>
      </c>
      <c r="L273" s="11" t="s">
        <v>77</v>
      </c>
      <c r="M273" s="13"/>
      <c r="N273" s="11" t="s">
        <v>3821</v>
      </c>
      <c r="O273" s="11" t="s">
        <v>80</v>
      </c>
      <c r="P273" s="11" t="s">
        <v>3822</v>
      </c>
      <c r="Q273" s="11" t="s">
        <v>57</v>
      </c>
      <c r="R273" s="13"/>
      <c r="S273" s="11" t="s">
        <v>59</v>
      </c>
      <c r="T273" s="13"/>
      <c r="U273" s="11" t="s">
        <v>61</v>
      </c>
      <c r="V273" s="13"/>
      <c r="W273" s="13"/>
      <c r="X273" s="13"/>
      <c r="Y273" s="13"/>
      <c r="Z273" s="13"/>
      <c r="AA273" s="11" t="s">
        <v>3812</v>
      </c>
      <c r="AB273" s="11" t="s">
        <v>3823</v>
      </c>
      <c r="AC273" s="13"/>
      <c r="AD273" s="13"/>
      <c r="AE273" s="13"/>
      <c r="AF273" s="13"/>
      <c r="AG273" s="13"/>
      <c r="AH273" s="13"/>
      <c r="AI273" s="13"/>
      <c r="AJ273" s="13"/>
      <c r="AK273" s="13"/>
      <c r="AL273" s="13"/>
      <c r="AM273" s="13"/>
      <c r="AN273" s="13"/>
      <c r="AO273" s="13"/>
      <c r="AP273" s="13"/>
      <c r="AQ273" s="13"/>
      <c r="AR273" s="13"/>
      <c r="AS273" s="13"/>
      <c r="AT273" s="13"/>
      <c r="AU273" s="13"/>
      <c r="AV273" s="13"/>
      <c r="AW273" s="13"/>
      <c r="AX273" s="13"/>
      <c r="AY273" s="11" t="s">
        <v>3824</v>
      </c>
      <c r="AZ273" s="11" t="s">
        <v>3825</v>
      </c>
      <c r="BA273" s="11" t="s">
        <v>3826</v>
      </c>
      <c r="BB273" s="11" t="s">
        <v>3827</v>
      </c>
      <c r="BC273" s="11" t="s">
        <v>3828</v>
      </c>
      <c r="BD273" s="13"/>
      <c r="BE273" s="11" t="s">
        <v>3829</v>
      </c>
    </row>
    <row r="274" spans="1:57" ht="32" hidden="1" customHeight="1" x14ac:dyDescent="0.15">
      <c r="A274" s="15" t="s">
        <v>3830</v>
      </c>
      <c r="B274" s="11" t="s">
        <v>3831</v>
      </c>
      <c r="C274" s="11" t="s">
        <v>45</v>
      </c>
      <c r="D274" s="12">
        <v>4709</v>
      </c>
      <c r="E274" s="11" t="s">
        <v>3832</v>
      </c>
      <c r="F274" s="11" t="s">
        <v>3833</v>
      </c>
      <c r="G274" s="12">
        <v>2021</v>
      </c>
      <c r="H274" s="11" t="s">
        <v>149</v>
      </c>
      <c r="I274" s="13"/>
      <c r="J274" s="11" t="s">
        <v>100</v>
      </c>
      <c r="K274" s="11" t="s">
        <v>101</v>
      </c>
      <c r="L274" s="11" t="s">
        <v>77</v>
      </c>
      <c r="M274" s="13"/>
      <c r="N274" s="11" t="s">
        <v>3834</v>
      </c>
      <c r="O274" s="11" t="s">
        <v>151</v>
      </c>
      <c r="P274" s="11" t="s">
        <v>3835</v>
      </c>
      <c r="Q274" s="11" t="s">
        <v>215</v>
      </c>
      <c r="R274" s="11" t="s">
        <v>3836</v>
      </c>
      <c r="S274" s="11" t="s">
        <v>1325</v>
      </c>
      <c r="T274" s="13"/>
      <c r="U274" s="11" t="s">
        <v>109</v>
      </c>
      <c r="V274" s="13"/>
      <c r="W274" s="13"/>
      <c r="X274" s="13"/>
      <c r="Y274" s="13"/>
      <c r="Z274" s="13"/>
      <c r="AA274" s="13"/>
      <c r="AB274" s="13"/>
      <c r="AC274" s="13"/>
      <c r="AD274" s="13"/>
      <c r="AE274" s="13"/>
      <c r="AF274" s="13"/>
      <c r="AG274" s="13"/>
      <c r="AH274" s="13"/>
      <c r="AI274" s="13"/>
      <c r="AJ274" s="13"/>
      <c r="AK274" s="13"/>
      <c r="AL274" s="13"/>
      <c r="AM274" s="11" t="s">
        <v>113</v>
      </c>
      <c r="AN274" s="13"/>
      <c r="AO274" s="11" t="s">
        <v>449</v>
      </c>
      <c r="AP274" s="11" t="s">
        <v>3837</v>
      </c>
      <c r="AQ274" s="13"/>
      <c r="AR274" s="13"/>
      <c r="AS274" s="13"/>
      <c r="AT274" s="13"/>
      <c r="AU274" s="13"/>
      <c r="AV274" s="13"/>
      <c r="AW274" s="13"/>
      <c r="AX274" s="13"/>
      <c r="AY274" s="11" t="s">
        <v>3838</v>
      </c>
      <c r="AZ274" s="11" t="s">
        <v>3839</v>
      </c>
      <c r="BA274" s="11" t="s">
        <v>3840</v>
      </c>
      <c r="BB274" s="13"/>
      <c r="BC274" s="13"/>
      <c r="BD274" s="11" t="s">
        <v>3841</v>
      </c>
      <c r="BE274" s="11" t="s">
        <v>3842</v>
      </c>
    </row>
    <row r="275" spans="1:57" ht="32" hidden="1" customHeight="1" x14ac:dyDescent="0.15">
      <c r="A275" s="15" t="s">
        <v>3843</v>
      </c>
      <c r="B275" s="11" t="s">
        <v>3844</v>
      </c>
      <c r="C275" s="11" t="s">
        <v>45</v>
      </c>
      <c r="D275" s="12">
        <v>1396</v>
      </c>
      <c r="E275" s="11" t="s">
        <v>3844</v>
      </c>
      <c r="F275" s="11" t="s">
        <v>3845</v>
      </c>
      <c r="G275" s="12">
        <v>2020</v>
      </c>
      <c r="H275" s="11" t="s">
        <v>1051</v>
      </c>
      <c r="I275" s="11" t="s">
        <v>3846</v>
      </c>
      <c r="J275" s="11" t="s">
        <v>485</v>
      </c>
      <c r="K275" s="11" t="s">
        <v>101</v>
      </c>
      <c r="L275" s="11" t="s">
        <v>77</v>
      </c>
      <c r="M275" s="11" t="s">
        <v>3847</v>
      </c>
      <c r="N275" s="11" t="s">
        <v>3848</v>
      </c>
      <c r="O275" s="11" t="s">
        <v>499</v>
      </c>
      <c r="P275" s="11" t="s">
        <v>3849</v>
      </c>
      <c r="Q275" s="11" t="s">
        <v>57</v>
      </c>
      <c r="R275" s="13"/>
      <c r="S275" s="11" t="s">
        <v>59</v>
      </c>
      <c r="T275" s="11" t="s">
        <v>3850</v>
      </c>
      <c r="U275" s="11" t="s">
        <v>61</v>
      </c>
      <c r="V275" s="13"/>
      <c r="W275" s="13"/>
      <c r="X275" s="13"/>
      <c r="Y275" s="13"/>
      <c r="Z275" s="13"/>
      <c r="AA275" s="11" t="s">
        <v>490</v>
      </c>
      <c r="AB275" s="13"/>
      <c r="AC275" s="13"/>
      <c r="AD275" s="13"/>
      <c r="AE275" s="13"/>
      <c r="AF275" s="13"/>
      <c r="AG275" s="11" t="s">
        <v>248</v>
      </c>
      <c r="AH275" s="11" t="s">
        <v>3851</v>
      </c>
      <c r="AI275" s="13"/>
      <c r="AJ275" s="13"/>
      <c r="AK275" s="13"/>
      <c r="AL275" s="13"/>
      <c r="AM275" s="13"/>
      <c r="AN275" s="13"/>
      <c r="AO275" s="13"/>
      <c r="AP275" s="13"/>
      <c r="AQ275" s="13"/>
      <c r="AR275" s="13"/>
      <c r="AS275" s="13"/>
      <c r="AT275" s="13"/>
      <c r="AU275" s="13"/>
      <c r="AV275" s="13"/>
      <c r="AW275" s="13"/>
      <c r="AX275" s="13"/>
      <c r="AY275" s="11" t="s">
        <v>3852</v>
      </c>
      <c r="AZ275" s="11" t="s">
        <v>3853</v>
      </c>
      <c r="BA275" s="14" t="s">
        <v>3854</v>
      </c>
      <c r="BB275" s="11" t="s">
        <v>3855</v>
      </c>
      <c r="BC275" s="11" t="s">
        <v>3856</v>
      </c>
      <c r="BD275" s="11" t="s">
        <v>3857</v>
      </c>
      <c r="BE275" s="14" t="s">
        <v>3858</v>
      </c>
    </row>
    <row r="276" spans="1:57" ht="20" customHeight="1" x14ac:dyDescent="0.15">
      <c r="A276" s="15" t="s">
        <v>3859</v>
      </c>
      <c r="B276" s="11" t="s">
        <v>3860</v>
      </c>
      <c r="C276" s="11" t="s">
        <v>45</v>
      </c>
      <c r="D276" s="12">
        <v>1399</v>
      </c>
      <c r="E276" s="11" t="s">
        <v>3860</v>
      </c>
      <c r="F276" s="11" t="s">
        <v>3861</v>
      </c>
      <c r="G276" s="12">
        <v>2020</v>
      </c>
      <c r="H276" s="11" t="s">
        <v>1164</v>
      </c>
      <c r="I276" s="13"/>
      <c r="J276" s="11" t="s">
        <v>485</v>
      </c>
      <c r="K276" s="11" t="s">
        <v>101</v>
      </c>
      <c r="L276" s="11" t="s">
        <v>52</v>
      </c>
      <c r="M276" s="13"/>
      <c r="N276" s="11" t="s">
        <v>3862</v>
      </c>
      <c r="O276" s="11" t="s">
        <v>151</v>
      </c>
      <c r="P276" s="11" t="s">
        <v>3863</v>
      </c>
      <c r="Q276" s="11" t="s">
        <v>215</v>
      </c>
      <c r="R276" s="11" t="s">
        <v>3864</v>
      </c>
      <c r="S276" s="11" t="s">
        <v>59</v>
      </c>
      <c r="T276" s="13"/>
      <c r="U276" s="11" t="s">
        <v>217</v>
      </c>
      <c r="V276" s="13"/>
      <c r="W276" s="13"/>
      <c r="X276" s="13"/>
      <c r="Y276" s="13"/>
      <c r="Z276" s="13"/>
      <c r="AA276" s="13"/>
      <c r="AB276" s="13"/>
      <c r="AC276" s="13"/>
      <c r="AD276" s="13"/>
      <c r="AE276" s="13"/>
      <c r="AF276" s="13"/>
      <c r="AG276" s="13"/>
      <c r="AH276" s="13"/>
      <c r="AI276" s="11" t="s">
        <v>794</v>
      </c>
      <c r="AJ276" s="11" t="s">
        <v>3865</v>
      </c>
      <c r="AK276" s="13"/>
      <c r="AL276" s="13"/>
      <c r="AM276" s="13"/>
      <c r="AN276" s="13"/>
      <c r="AO276" s="13"/>
      <c r="AP276" s="13"/>
      <c r="AQ276" s="13"/>
      <c r="AR276" s="13"/>
      <c r="AS276" s="13"/>
      <c r="AT276" s="13"/>
      <c r="AU276" s="13"/>
      <c r="AV276" s="13"/>
      <c r="AW276" s="13"/>
      <c r="AX276" s="13"/>
      <c r="AY276" s="11" t="s">
        <v>3866</v>
      </c>
      <c r="AZ276" s="14" t="s">
        <v>3867</v>
      </c>
      <c r="BA276" s="14" t="s">
        <v>3868</v>
      </c>
      <c r="BB276" s="11" t="s">
        <v>3869</v>
      </c>
      <c r="BC276" s="11" t="s">
        <v>3870</v>
      </c>
      <c r="BD276" s="11" t="s">
        <v>3871</v>
      </c>
      <c r="BE276" s="13"/>
    </row>
    <row r="277" spans="1:57" ht="20" hidden="1" customHeight="1" x14ac:dyDescent="0.15">
      <c r="A277" s="15" t="s">
        <v>3872</v>
      </c>
      <c r="B277" s="11" t="s">
        <v>3873</v>
      </c>
      <c r="C277" s="11" t="s">
        <v>45</v>
      </c>
      <c r="D277" s="12">
        <v>4739</v>
      </c>
      <c r="E277" s="11" t="s">
        <v>3874</v>
      </c>
      <c r="F277" s="11" t="s">
        <v>3875</v>
      </c>
      <c r="G277" s="12">
        <v>2021</v>
      </c>
      <c r="H277" s="11" t="s">
        <v>149</v>
      </c>
      <c r="I277" s="11" t="s">
        <v>3876</v>
      </c>
      <c r="J277" s="11" t="s">
        <v>100</v>
      </c>
      <c r="K277" s="11" t="s">
        <v>101</v>
      </c>
      <c r="L277" s="11" t="s">
        <v>52</v>
      </c>
      <c r="M277" s="13"/>
      <c r="N277" s="11" t="s">
        <v>3877</v>
      </c>
      <c r="O277" s="11" t="s">
        <v>1103</v>
      </c>
      <c r="P277" s="11" t="s">
        <v>3878</v>
      </c>
      <c r="Q277" s="11" t="s">
        <v>57</v>
      </c>
      <c r="R277" s="11" t="s">
        <v>3879</v>
      </c>
      <c r="S277" s="11" t="s">
        <v>81</v>
      </c>
      <c r="T277" s="11" t="s">
        <v>3880</v>
      </c>
      <c r="U277" s="11" t="s">
        <v>109</v>
      </c>
      <c r="V277" s="11" t="s">
        <v>3881</v>
      </c>
      <c r="W277" s="11" t="s">
        <v>1590</v>
      </c>
      <c r="X277" s="11" t="s">
        <v>3882</v>
      </c>
      <c r="Y277" s="13"/>
      <c r="Z277" s="13"/>
      <c r="AA277" s="13"/>
      <c r="AB277" s="13"/>
      <c r="AC277" s="13"/>
      <c r="AD277" s="13"/>
      <c r="AE277" s="13"/>
      <c r="AF277" s="13"/>
      <c r="AG277" s="13"/>
      <c r="AH277" s="13"/>
      <c r="AI277" s="13"/>
      <c r="AJ277" s="13"/>
      <c r="AK277" s="13"/>
      <c r="AL277" s="13"/>
      <c r="AM277" s="11" t="s">
        <v>113</v>
      </c>
      <c r="AN277" s="11" t="s">
        <v>3883</v>
      </c>
      <c r="AO277" s="11" t="s">
        <v>449</v>
      </c>
      <c r="AP277" s="11" t="s">
        <v>3884</v>
      </c>
      <c r="AQ277" s="13"/>
      <c r="AR277" s="13"/>
      <c r="AS277" s="13"/>
      <c r="AT277" s="13"/>
      <c r="AU277" s="13"/>
      <c r="AV277" s="13"/>
      <c r="AW277" s="13"/>
      <c r="AX277" s="13"/>
      <c r="AY277" s="11" t="s">
        <v>3885</v>
      </c>
      <c r="AZ277" s="11" t="s">
        <v>3886</v>
      </c>
      <c r="BA277" s="11" t="s">
        <v>3887</v>
      </c>
      <c r="BB277" s="11" t="s">
        <v>3888</v>
      </c>
      <c r="BC277" s="11" t="s">
        <v>3889</v>
      </c>
      <c r="BD277" s="11" t="s">
        <v>3890</v>
      </c>
      <c r="BE277" s="11" t="s">
        <v>3891</v>
      </c>
    </row>
    <row r="278" spans="1:57" ht="20" hidden="1" customHeight="1" x14ac:dyDescent="0.15">
      <c r="A278" s="11" t="s">
        <v>3892</v>
      </c>
      <c r="B278" s="11" t="s">
        <v>3893</v>
      </c>
      <c r="C278" s="11" t="s">
        <v>45</v>
      </c>
      <c r="D278" s="12">
        <v>4741</v>
      </c>
      <c r="E278" s="11" t="s">
        <v>3893</v>
      </c>
      <c r="F278" s="11" t="s">
        <v>3894</v>
      </c>
      <c r="G278" s="12">
        <v>2021</v>
      </c>
      <c r="H278" s="11" t="s">
        <v>3895</v>
      </c>
      <c r="I278" s="13"/>
      <c r="J278" s="11" t="s">
        <v>485</v>
      </c>
      <c r="K278" s="11" t="s">
        <v>101</v>
      </c>
      <c r="L278" s="11" t="s">
        <v>77</v>
      </c>
      <c r="M278" s="11" t="s">
        <v>3896</v>
      </c>
      <c r="N278" s="14" t="s">
        <v>3897</v>
      </c>
      <c r="O278" s="11" t="s">
        <v>245</v>
      </c>
      <c r="P278" s="11" t="s">
        <v>3898</v>
      </c>
      <c r="Q278" s="11" t="s">
        <v>57</v>
      </c>
      <c r="R278" s="11" t="s">
        <v>3899</v>
      </c>
      <c r="S278" s="11" t="s">
        <v>59</v>
      </c>
      <c r="T278" s="13"/>
      <c r="U278" s="11" t="s">
        <v>1422</v>
      </c>
      <c r="V278" s="11" t="s">
        <v>3900</v>
      </c>
      <c r="W278" s="13"/>
      <c r="X278" s="13"/>
      <c r="Y278" s="13"/>
      <c r="Z278" s="13"/>
      <c r="AA278" s="13"/>
      <c r="AB278" s="13"/>
      <c r="AC278" s="11" t="s">
        <v>1424</v>
      </c>
      <c r="AD278" s="11" t="s">
        <v>3900</v>
      </c>
      <c r="AE278" s="13"/>
      <c r="AF278" s="13"/>
      <c r="AG278" s="13"/>
      <c r="AH278" s="13"/>
      <c r="AI278" s="13"/>
      <c r="AJ278" s="13"/>
      <c r="AK278" s="13"/>
      <c r="AL278" s="13"/>
      <c r="AM278" s="11" t="s">
        <v>1740</v>
      </c>
      <c r="AN278" s="13"/>
      <c r="AO278" s="13"/>
      <c r="AP278" s="13"/>
      <c r="AQ278" s="13"/>
      <c r="AR278" s="13"/>
      <c r="AS278" s="13"/>
      <c r="AT278" s="13"/>
      <c r="AU278" s="13"/>
      <c r="AV278" s="13"/>
      <c r="AW278" s="13"/>
      <c r="AX278" s="13"/>
      <c r="AY278" s="11" t="s">
        <v>3901</v>
      </c>
      <c r="AZ278" s="11" t="s">
        <v>3902</v>
      </c>
      <c r="BA278" s="11" t="s">
        <v>3903</v>
      </c>
      <c r="BB278" s="11" t="s">
        <v>3904</v>
      </c>
      <c r="BC278" s="11" t="s">
        <v>3905</v>
      </c>
      <c r="BD278" s="11" t="s">
        <v>3906</v>
      </c>
      <c r="BE278" s="11" t="s">
        <v>3907</v>
      </c>
    </row>
    <row r="279" spans="1:57" ht="20" hidden="1" customHeight="1" x14ac:dyDescent="0.15">
      <c r="A279" s="11" t="s">
        <v>3908</v>
      </c>
      <c r="B279" s="11" t="s">
        <v>3909</v>
      </c>
      <c r="C279" s="11" t="s">
        <v>45</v>
      </c>
      <c r="D279" s="12">
        <v>4770</v>
      </c>
      <c r="E279" s="11" t="s">
        <v>3910</v>
      </c>
      <c r="F279" s="11" t="s">
        <v>3911</v>
      </c>
      <c r="G279" s="12">
        <v>2020</v>
      </c>
      <c r="H279" s="11" t="s">
        <v>262</v>
      </c>
      <c r="I279" s="13"/>
      <c r="J279" s="11" t="s">
        <v>263</v>
      </c>
      <c r="K279" s="11" t="s">
        <v>101</v>
      </c>
      <c r="L279" s="11" t="s">
        <v>77</v>
      </c>
      <c r="M279" s="11" t="s">
        <v>3912</v>
      </c>
      <c r="N279" s="11" t="s">
        <v>3913</v>
      </c>
      <c r="O279" s="11" t="s">
        <v>151</v>
      </c>
      <c r="P279" s="13"/>
      <c r="Q279" s="11" t="s">
        <v>215</v>
      </c>
      <c r="R279" s="11" t="s">
        <v>3914</v>
      </c>
      <c r="S279" s="11" t="s">
        <v>1325</v>
      </c>
      <c r="T279" s="11" t="s">
        <v>3915</v>
      </c>
      <c r="U279" s="11" t="s">
        <v>109</v>
      </c>
      <c r="V279" s="13"/>
      <c r="W279" s="13"/>
      <c r="X279" s="13"/>
      <c r="Y279" s="13"/>
      <c r="Z279" s="13"/>
      <c r="AA279" s="13"/>
      <c r="AB279" s="13"/>
      <c r="AC279" s="13"/>
      <c r="AD279" s="13"/>
      <c r="AE279" s="13"/>
      <c r="AF279" s="13"/>
      <c r="AG279" s="13"/>
      <c r="AH279" s="13"/>
      <c r="AI279" s="13"/>
      <c r="AJ279" s="13"/>
      <c r="AK279" s="13"/>
      <c r="AL279" s="13"/>
      <c r="AM279" s="11" t="s">
        <v>113</v>
      </c>
      <c r="AN279" s="11" t="s">
        <v>3916</v>
      </c>
      <c r="AO279" s="11" t="s">
        <v>528</v>
      </c>
      <c r="AP279" s="11" t="s">
        <v>3917</v>
      </c>
      <c r="AQ279" s="13"/>
      <c r="AR279" s="13"/>
      <c r="AS279" s="13"/>
      <c r="AT279" s="13"/>
      <c r="AU279" s="13"/>
      <c r="AV279" s="13"/>
      <c r="AW279" s="13"/>
      <c r="AX279" s="13"/>
      <c r="AY279" s="11" t="s">
        <v>3918</v>
      </c>
      <c r="AZ279" s="11" t="s">
        <v>3919</v>
      </c>
      <c r="BA279" s="14" t="s">
        <v>3920</v>
      </c>
      <c r="BB279" s="11" t="s">
        <v>3921</v>
      </c>
      <c r="BC279" s="13"/>
      <c r="BD279" s="13"/>
      <c r="BE279" s="11" t="s">
        <v>3922</v>
      </c>
    </row>
    <row r="280" spans="1:57" ht="20" customHeight="1" x14ac:dyDescent="0.15">
      <c r="A280" s="11" t="s">
        <v>3923</v>
      </c>
      <c r="B280" s="11" t="s">
        <v>3924</v>
      </c>
      <c r="C280" s="11" t="s">
        <v>45</v>
      </c>
      <c r="D280" s="12">
        <v>4773</v>
      </c>
      <c r="E280" s="11" t="s">
        <v>3925</v>
      </c>
      <c r="F280" s="14" t="s">
        <v>3926</v>
      </c>
      <c r="G280" s="12">
        <v>2021</v>
      </c>
      <c r="H280" s="11" t="s">
        <v>149</v>
      </c>
      <c r="I280" s="13"/>
      <c r="J280" s="11" t="s">
        <v>100</v>
      </c>
      <c r="K280" s="11" t="s">
        <v>101</v>
      </c>
      <c r="L280" s="11" t="s">
        <v>52</v>
      </c>
      <c r="M280" s="13"/>
      <c r="N280" s="14" t="s">
        <v>3927</v>
      </c>
      <c r="O280" s="11" t="s">
        <v>1114</v>
      </c>
      <c r="P280" s="13"/>
      <c r="Q280" s="11" t="s">
        <v>215</v>
      </c>
      <c r="R280" s="11" t="s">
        <v>3928</v>
      </c>
      <c r="S280" s="11" t="s">
        <v>1325</v>
      </c>
      <c r="T280" s="11" t="s">
        <v>3929</v>
      </c>
      <c r="U280" s="11" t="s">
        <v>217</v>
      </c>
      <c r="V280" s="11" t="s">
        <v>3930</v>
      </c>
      <c r="W280" s="13"/>
      <c r="X280" s="13"/>
      <c r="Y280" s="13"/>
      <c r="Z280" s="13"/>
      <c r="AA280" s="13"/>
      <c r="AB280" s="13"/>
      <c r="AC280" s="13"/>
      <c r="AD280" s="13"/>
      <c r="AE280" s="13"/>
      <c r="AF280" s="13"/>
      <c r="AG280" s="13"/>
      <c r="AH280" s="13"/>
      <c r="AI280" s="11" t="s">
        <v>1774</v>
      </c>
      <c r="AJ280" s="11" t="s">
        <v>3931</v>
      </c>
      <c r="AK280" s="13"/>
      <c r="AL280" s="13"/>
      <c r="AM280" s="11" t="s">
        <v>176</v>
      </c>
      <c r="AN280" s="11" t="s">
        <v>3932</v>
      </c>
      <c r="AO280" s="13"/>
      <c r="AP280" s="13"/>
      <c r="AQ280" s="13"/>
      <c r="AR280" s="13"/>
      <c r="AS280" s="13"/>
      <c r="AT280" s="13"/>
      <c r="AU280" s="13"/>
      <c r="AV280" s="13"/>
      <c r="AW280" s="13"/>
      <c r="AX280" s="13"/>
      <c r="AY280" s="11" t="s">
        <v>3933</v>
      </c>
      <c r="AZ280" s="11" t="s">
        <v>3934</v>
      </c>
      <c r="BA280" s="11" t="s">
        <v>3935</v>
      </c>
      <c r="BB280" s="11" t="s">
        <v>3936</v>
      </c>
      <c r="BC280" s="11" t="s">
        <v>3937</v>
      </c>
      <c r="BD280" s="13"/>
      <c r="BE280" s="11" t="s">
        <v>3938</v>
      </c>
    </row>
    <row r="281" spans="1:57" ht="20" hidden="1" customHeight="1" x14ac:dyDescent="0.15">
      <c r="A281" s="13" t="s">
        <v>3939</v>
      </c>
      <c r="B281" s="11" t="s">
        <v>3940</v>
      </c>
      <c r="C281" s="11" t="s">
        <v>45</v>
      </c>
      <c r="D281" s="11" t="s">
        <v>3941</v>
      </c>
      <c r="E281" s="11" t="s">
        <v>3942</v>
      </c>
      <c r="F281" s="11" t="s">
        <v>3943</v>
      </c>
      <c r="G281" s="12">
        <v>2020</v>
      </c>
      <c r="H281" s="11" t="s">
        <v>3944</v>
      </c>
      <c r="I281" s="13"/>
      <c r="J281" s="11" t="s">
        <v>100</v>
      </c>
      <c r="K281" s="11" t="s">
        <v>51</v>
      </c>
      <c r="L281" s="11" t="s">
        <v>77</v>
      </c>
      <c r="M281" s="13"/>
      <c r="N281" s="11" t="s">
        <v>3945</v>
      </c>
      <c r="O281" s="11" t="s">
        <v>245</v>
      </c>
      <c r="P281" s="11" t="s">
        <v>3946</v>
      </c>
      <c r="Q281" s="11" t="s">
        <v>57</v>
      </c>
      <c r="R281" s="11" t="s">
        <v>2444</v>
      </c>
      <c r="S281" s="11" t="s">
        <v>3947</v>
      </c>
      <c r="T281" s="11" t="s">
        <v>3948</v>
      </c>
      <c r="U281" s="11" t="s">
        <v>233</v>
      </c>
      <c r="V281" s="11" t="s">
        <v>3949</v>
      </c>
      <c r="W281" s="11" t="s">
        <v>135</v>
      </c>
      <c r="X281" s="11" t="s">
        <v>3950</v>
      </c>
      <c r="Y281" s="11" t="s">
        <v>386</v>
      </c>
      <c r="Z281" s="11" t="s">
        <v>3951</v>
      </c>
      <c r="AA281" s="11" t="s">
        <v>283</v>
      </c>
      <c r="AB281" s="11" t="s">
        <v>3952</v>
      </c>
      <c r="AC281" s="11" t="s">
        <v>2448</v>
      </c>
      <c r="AD281" s="11" t="s">
        <v>3953</v>
      </c>
      <c r="AE281" s="11" t="s">
        <v>2450</v>
      </c>
      <c r="AF281" s="11" t="s">
        <v>3954</v>
      </c>
      <c r="AG281" s="13"/>
      <c r="AH281" s="13"/>
      <c r="AI281" s="13"/>
      <c r="AJ281" s="13"/>
      <c r="AK281" s="13"/>
      <c r="AL281" s="13"/>
      <c r="AM281" s="11" t="s">
        <v>2184</v>
      </c>
      <c r="AN281" s="13"/>
      <c r="AO281" s="11" t="s">
        <v>176</v>
      </c>
      <c r="AP281" s="11" t="s">
        <v>3955</v>
      </c>
      <c r="AQ281" s="13"/>
      <c r="AR281" s="13"/>
      <c r="AS281" s="13"/>
      <c r="AT281" s="13"/>
      <c r="AU281" s="13"/>
      <c r="AV281" s="13"/>
      <c r="AW281" s="13"/>
      <c r="AX281" s="13"/>
      <c r="AY281" s="11" t="s">
        <v>3956</v>
      </c>
      <c r="AZ281" s="11" t="s">
        <v>3957</v>
      </c>
      <c r="BA281" s="11" t="s">
        <v>3958</v>
      </c>
      <c r="BB281" s="11" t="s">
        <v>3959</v>
      </c>
      <c r="BC281" s="11" t="s">
        <v>3960</v>
      </c>
      <c r="BD281" s="13"/>
      <c r="BE281" s="11" t="s">
        <v>3961</v>
      </c>
    </row>
    <row r="282" spans="1:57" ht="20" hidden="1" customHeight="1" x14ac:dyDescent="0.15">
      <c r="A282" s="11" t="s">
        <v>3962</v>
      </c>
      <c r="B282" s="11" t="s">
        <v>3963</v>
      </c>
      <c r="C282" s="11" t="s">
        <v>45</v>
      </c>
      <c r="D282" s="12">
        <v>5389</v>
      </c>
      <c r="E282" s="11" t="s">
        <v>3963</v>
      </c>
      <c r="F282" s="11" t="s">
        <v>3964</v>
      </c>
      <c r="G282" s="12">
        <v>2022</v>
      </c>
      <c r="H282" s="11" t="s">
        <v>149</v>
      </c>
      <c r="I282" s="13"/>
      <c r="J282" s="11" t="s">
        <v>100</v>
      </c>
      <c r="K282" s="11" t="s">
        <v>101</v>
      </c>
      <c r="L282" s="11" t="s">
        <v>52</v>
      </c>
      <c r="M282" s="13"/>
      <c r="N282" s="11" t="s">
        <v>3965</v>
      </c>
      <c r="O282" s="11" t="s">
        <v>151</v>
      </c>
      <c r="P282" s="14" t="s">
        <v>3966</v>
      </c>
      <c r="Q282" s="11" t="s">
        <v>215</v>
      </c>
      <c r="R282" s="11" t="s">
        <v>3967</v>
      </c>
      <c r="S282" s="11" t="s">
        <v>1325</v>
      </c>
      <c r="T282" s="11" t="s">
        <v>3968</v>
      </c>
      <c r="U282" s="11" t="s">
        <v>32</v>
      </c>
      <c r="V282" s="13"/>
      <c r="W282" s="13"/>
      <c r="X282" s="13"/>
      <c r="Y282" s="13"/>
      <c r="Z282" s="13"/>
      <c r="AA282" s="13"/>
      <c r="AB282" s="13"/>
      <c r="AC282" s="13"/>
      <c r="AD282" s="13"/>
      <c r="AE282" s="13"/>
      <c r="AF282" s="13"/>
      <c r="AG282" s="13"/>
      <c r="AH282" s="13"/>
      <c r="AI282" s="13"/>
      <c r="AJ282" s="13"/>
      <c r="AK282" s="13"/>
      <c r="AL282" s="13"/>
      <c r="AM282" s="13"/>
      <c r="AN282" s="13"/>
      <c r="AO282" s="13"/>
      <c r="AP282" s="13"/>
      <c r="AQ282" s="11" t="s">
        <v>886</v>
      </c>
      <c r="AR282" s="13"/>
      <c r="AS282" s="13"/>
      <c r="AT282" s="13"/>
      <c r="AU282" s="13"/>
      <c r="AV282" s="13"/>
      <c r="AW282" s="13"/>
      <c r="AX282" s="13"/>
      <c r="AY282" s="11" t="s">
        <v>3969</v>
      </c>
      <c r="AZ282" s="11" t="s">
        <v>3970</v>
      </c>
      <c r="BA282" s="11" t="s">
        <v>3971</v>
      </c>
      <c r="BB282" s="11" t="s">
        <v>3972</v>
      </c>
      <c r="BC282" s="11" t="s">
        <v>3973</v>
      </c>
      <c r="BD282" s="13"/>
      <c r="BE282" s="11" t="s">
        <v>3974</v>
      </c>
    </row>
    <row r="283" spans="1:57" ht="20" hidden="1" customHeight="1" x14ac:dyDescent="0.15">
      <c r="A283" s="11" t="s">
        <v>3975</v>
      </c>
      <c r="B283" s="11" t="s">
        <v>3976</v>
      </c>
      <c r="C283" s="11" t="s">
        <v>45</v>
      </c>
      <c r="D283" s="12">
        <v>1422</v>
      </c>
      <c r="E283" s="11" t="s">
        <v>3976</v>
      </c>
      <c r="F283" s="11" t="s">
        <v>3977</v>
      </c>
      <c r="G283" s="12">
        <v>2020</v>
      </c>
      <c r="H283" s="11" t="s">
        <v>370</v>
      </c>
      <c r="I283" s="13"/>
      <c r="J283" s="11" t="s">
        <v>263</v>
      </c>
      <c r="K283" s="11" t="s">
        <v>51</v>
      </c>
      <c r="L283" s="11" t="s">
        <v>77</v>
      </c>
      <c r="M283" s="13"/>
      <c r="N283" s="11" t="s">
        <v>3978</v>
      </c>
      <c r="O283" s="11" t="s">
        <v>151</v>
      </c>
      <c r="P283" s="11" t="s">
        <v>3979</v>
      </c>
      <c r="Q283" s="11" t="s">
        <v>231</v>
      </c>
      <c r="R283" s="11" t="s">
        <v>3980</v>
      </c>
      <c r="S283" s="11" t="s">
        <v>172</v>
      </c>
      <c r="T283" s="13"/>
      <c r="U283" s="11" t="s">
        <v>233</v>
      </c>
      <c r="V283" s="11" t="s">
        <v>3981</v>
      </c>
      <c r="W283" s="11" t="s">
        <v>135</v>
      </c>
      <c r="X283" s="11" t="s">
        <v>3981</v>
      </c>
      <c r="Y283" s="13"/>
      <c r="Z283" s="13"/>
      <c r="AA283" s="13"/>
      <c r="AB283" s="13"/>
      <c r="AC283" s="13"/>
      <c r="AD283" s="13"/>
      <c r="AE283" s="13"/>
      <c r="AF283" s="13"/>
      <c r="AG283" s="13"/>
      <c r="AH283" s="13"/>
      <c r="AI283" s="13"/>
      <c r="AJ283" s="13"/>
      <c r="AK283" s="13"/>
      <c r="AL283" s="13"/>
      <c r="AM283" s="13"/>
      <c r="AN283" s="13"/>
      <c r="AO283" s="13"/>
      <c r="AP283" s="13"/>
      <c r="AQ283" s="13"/>
      <c r="AR283" s="13"/>
      <c r="AS283" s="11" t="s">
        <v>178</v>
      </c>
      <c r="AT283" s="11" t="s">
        <v>3982</v>
      </c>
      <c r="AU283" s="13"/>
      <c r="AV283" s="13"/>
      <c r="AW283" s="13"/>
      <c r="AX283" s="13"/>
      <c r="AY283" s="11" t="s">
        <v>3983</v>
      </c>
      <c r="AZ283" s="11" t="s">
        <v>3984</v>
      </c>
      <c r="BA283" s="11" t="s">
        <v>3985</v>
      </c>
      <c r="BB283" s="11" t="s">
        <v>3986</v>
      </c>
      <c r="BC283" s="11" t="s">
        <v>3987</v>
      </c>
      <c r="BD283" s="11" t="s">
        <v>3988</v>
      </c>
      <c r="BE283" s="11" t="s">
        <v>3989</v>
      </c>
    </row>
    <row r="284" spans="1:57" ht="32" hidden="1" customHeight="1" x14ac:dyDescent="0.15">
      <c r="A284" s="11" t="s">
        <v>3990</v>
      </c>
      <c r="B284" s="11" t="s">
        <v>3991</v>
      </c>
      <c r="C284" s="11" t="s">
        <v>45</v>
      </c>
      <c r="D284" s="12">
        <v>4835</v>
      </c>
      <c r="E284" s="11" t="s">
        <v>3991</v>
      </c>
      <c r="F284" s="14" t="s">
        <v>3992</v>
      </c>
      <c r="G284" s="12">
        <v>2021</v>
      </c>
      <c r="H284" s="11" t="s">
        <v>149</v>
      </c>
      <c r="I284" s="13"/>
      <c r="J284" s="11" t="s">
        <v>100</v>
      </c>
      <c r="K284" s="11" t="s">
        <v>101</v>
      </c>
      <c r="L284" s="11" t="s">
        <v>77</v>
      </c>
      <c r="M284" s="13"/>
      <c r="N284" s="11" t="s">
        <v>3993</v>
      </c>
      <c r="O284" s="11" t="s">
        <v>3994</v>
      </c>
      <c r="P284" s="11" t="s">
        <v>3995</v>
      </c>
      <c r="Q284" s="11" t="s">
        <v>3996</v>
      </c>
      <c r="R284" s="11" t="s">
        <v>3997</v>
      </c>
      <c r="S284" s="11" t="s">
        <v>885</v>
      </c>
      <c r="T284" s="11" t="s">
        <v>3998</v>
      </c>
      <c r="U284" s="11" t="s">
        <v>32</v>
      </c>
      <c r="V284" s="13"/>
      <c r="W284" s="13"/>
      <c r="X284" s="13"/>
      <c r="Y284" s="13"/>
      <c r="Z284" s="13"/>
      <c r="AA284" s="13"/>
      <c r="AB284" s="13"/>
      <c r="AC284" s="13"/>
      <c r="AD284" s="13"/>
      <c r="AE284" s="13"/>
      <c r="AF284" s="13"/>
      <c r="AG284" s="13"/>
      <c r="AH284" s="13"/>
      <c r="AI284" s="13"/>
      <c r="AJ284" s="13"/>
      <c r="AK284" s="13"/>
      <c r="AL284" s="13"/>
      <c r="AM284" s="13"/>
      <c r="AN284" s="13"/>
      <c r="AO284" s="13"/>
      <c r="AP284" s="13"/>
      <c r="AQ284" s="20" t="s">
        <v>176</v>
      </c>
      <c r="AR284" s="11" t="s">
        <v>3999</v>
      </c>
      <c r="AS284" s="13"/>
      <c r="AT284" s="13"/>
      <c r="AU284" s="13"/>
      <c r="AV284" s="13"/>
      <c r="AW284" s="13"/>
      <c r="AX284" s="13"/>
      <c r="AY284" s="11" t="s">
        <v>4000</v>
      </c>
      <c r="AZ284" s="11" t="s">
        <v>4001</v>
      </c>
      <c r="BA284" s="11" t="s">
        <v>4002</v>
      </c>
      <c r="BB284" s="13"/>
      <c r="BC284" s="11" t="s">
        <v>4003</v>
      </c>
      <c r="BD284" s="11" t="s">
        <v>4004</v>
      </c>
      <c r="BE284" s="13"/>
    </row>
    <row r="285" spans="1:57" ht="20" hidden="1" customHeight="1" x14ac:dyDescent="0.15">
      <c r="A285" s="11" t="s">
        <v>4005</v>
      </c>
      <c r="B285" s="11" t="s">
        <v>4006</v>
      </c>
      <c r="C285" s="11" t="s">
        <v>45</v>
      </c>
      <c r="D285" s="12">
        <v>5408</v>
      </c>
      <c r="E285" s="11" t="s">
        <v>4007</v>
      </c>
      <c r="F285" s="11" t="s">
        <v>4008</v>
      </c>
      <c r="G285" s="12">
        <v>2022</v>
      </c>
      <c r="H285" s="11" t="s">
        <v>228</v>
      </c>
      <c r="I285" s="13"/>
      <c r="J285" s="11" t="s">
        <v>191</v>
      </c>
      <c r="K285" s="11" t="s">
        <v>51</v>
      </c>
      <c r="L285" s="11" t="s">
        <v>77</v>
      </c>
      <c r="M285" s="13"/>
      <c r="N285" s="11" t="s">
        <v>4009</v>
      </c>
      <c r="O285" s="11" t="s">
        <v>151</v>
      </c>
      <c r="P285" s="11" t="s">
        <v>4010</v>
      </c>
      <c r="Q285" s="11" t="s">
        <v>170</v>
      </c>
      <c r="R285" s="13"/>
      <c r="S285" s="11" t="s">
        <v>172</v>
      </c>
      <c r="T285" s="11" t="s">
        <v>4011</v>
      </c>
      <c r="U285" s="11" t="s">
        <v>32</v>
      </c>
      <c r="V285" s="13"/>
      <c r="W285" s="13"/>
      <c r="X285" s="13"/>
      <c r="Y285" s="13"/>
      <c r="Z285" s="13"/>
      <c r="AA285" s="13"/>
      <c r="AB285" s="13"/>
      <c r="AC285" s="13"/>
      <c r="AD285" s="13"/>
      <c r="AE285" s="13"/>
      <c r="AF285" s="13"/>
      <c r="AG285" s="13"/>
      <c r="AH285" s="13"/>
      <c r="AI285" s="13"/>
      <c r="AJ285" s="13"/>
      <c r="AK285" s="13"/>
      <c r="AL285" s="13"/>
      <c r="AM285" s="13"/>
      <c r="AN285" s="13"/>
      <c r="AO285" s="13"/>
      <c r="AP285" s="13"/>
      <c r="AQ285" s="11" t="s">
        <v>886</v>
      </c>
      <c r="AR285" s="11" t="s">
        <v>4012</v>
      </c>
      <c r="AS285" s="13"/>
      <c r="AT285" s="13"/>
      <c r="AU285" s="13"/>
      <c r="AV285" s="13"/>
      <c r="AW285" s="13"/>
      <c r="AX285" s="13"/>
      <c r="AY285" s="11" t="s">
        <v>4013</v>
      </c>
      <c r="AZ285" s="11" t="s">
        <v>4014</v>
      </c>
      <c r="BA285" s="11" t="s">
        <v>4015</v>
      </c>
      <c r="BB285" s="11" t="s">
        <v>4016</v>
      </c>
      <c r="BC285" s="11" t="s">
        <v>4017</v>
      </c>
      <c r="BD285" s="13"/>
      <c r="BE285" s="11" t="s">
        <v>4018</v>
      </c>
    </row>
    <row r="286" spans="1:57" ht="20" hidden="1" customHeight="1" x14ac:dyDescent="0.15">
      <c r="A286" s="11" t="s">
        <v>4019</v>
      </c>
      <c r="B286" s="11" t="s">
        <v>4020</v>
      </c>
      <c r="C286" s="11" t="s">
        <v>45</v>
      </c>
      <c r="D286" s="12">
        <v>5409</v>
      </c>
      <c r="E286" s="11" t="s">
        <v>4021</v>
      </c>
      <c r="F286" s="11" t="s">
        <v>4022</v>
      </c>
      <c r="G286" s="12">
        <v>2022</v>
      </c>
      <c r="H286" s="11" t="s">
        <v>98</v>
      </c>
      <c r="I286" s="13"/>
      <c r="J286" s="11" t="s">
        <v>100</v>
      </c>
      <c r="K286" s="11" t="s">
        <v>101</v>
      </c>
      <c r="L286" s="11" t="s">
        <v>77</v>
      </c>
      <c r="M286" s="13"/>
      <c r="N286" s="11" t="s">
        <v>4023</v>
      </c>
      <c r="O286" s="11" t="s">
        <v>151</v>
      </c>
      <c r="P286" s="11" t="s">
        <v>4024</v>
      </c>
      <c r="Q286" s="11" t="s">
        <v>215</v>
      </c>
      <c r="R286" s="13"/>
      <c r="S286" s="11" t="s">
        <v>81</v>
      </c>
      <c r="T286" s="13"/>
      <c r="U286" s="11" t="s">
        <v>109</v>
      </c>
      <c r="V286" s="13"/>
      <c r="W286" s="13"/>
      <c r="X286" s="13"/>
      <c r="Y286" s="13"/>
      <c r="Z286" s="13"/>
      <c r="AA286" s="13"/>
      <c r="AB286" s="13"/>
      <c r="AC286" s="13"/>
      <c r="AD286" s="13"/>
      <c r="AE286" s="13"/>
      <c r="AF286" s="13"/>
      <c r="AG286" s="13"/>
      <c r="AH286" s="13"/>
      <c r="AI286" s="13"/>
      <c r="AJ286" s="13"/>
      <c r="AK286" s="13"/>
      <c r="AL286" s="13"/>
      <c r="AM286" s="11" t="s">
        <v>113</v>
      </c>
      <c r="AN286" s="13"/>
      <c r="AO286" s="11" t="s">
        <v>2836</v>
      </c>
      <c r="AP286" s="11" t="s">
        <v>4025</v>
      </c>
      <c r="AQ286" s="13"/>
      <c r="AR286" s="13"/>
      <c r="AS286" s="13"/>
      <c r="AT286" s="13"/>
      <c r="AU286" s="13"/>
      <c r="AV286" s="13"/>
      <c r="AW286" s="13"/>
      <c r="AX286" s="13"/>
      <c r="AY286" s="11" t="s">
        <v>4026</v>
      </c>
      <c r="AZ286" s="11" t="s">
        <v>4027</v>
      </c>
      <c r="BA286" s="11" t="s">
        <v>4028</v>
      </c>
      <c r="BB286" s="11" t="s">
        <v>4029</v>
      </c>
      <c r="BC286" s="13"/>
      <c r="BD286" s="11" t="s">
        <v>4030</v>
      </c>
      <c r="BE286" s="13"/>
    </row>
    <row r="287" spans="1:57" ht="20" hidden="1" customHeight="1" x14ac:dyDescent="0.15">
      <c r="A287" s="11" t="s">
        <v>4031</v>
      </c>
      <c r="B287" s="11" t="s">
        <v>4032</v>
      </c>
      <c r="C287" s="11" t="s">
        <v>45</v>
      </c>
      <c r="D287" s="12">
        <v>4852</v>
      </c>
      <c r="E287" s="11" t="s">
        <v>4033</v>
      </c>
      <c r="F287" s="11" t="s">
        <v>4034</v>
      </c>
      <c r="G287" s="12">
        <v>2021</v>
      </c>
      <c r="H287" s="11" t="s">
        <v>971</v>
      </c>
      <c r="I287" s="13"/>
      <c r="J287" s="11" t="s">
        <v>263</v>
      </c>
      <c r="K287" s="11" t="s">
        <v>51</v>
      </c>
      <c r="L287" s="11" t="s">
        <v>52</v>
      </c>
      <c r="M287" s="11" t="s">
        <v>4035</v>
      </c>
      <c r="N287" s="11" t="s">
        <v>4036</v>
      </c>
      <c r="O287" s="11" t="s">
        <v>131</v>
      </c>
      <c r="P287" s="11" t="s">
        <v>4037</v>
      </c>
      <c r="Q287" s="11" t="s">
        <v>677</v>
      </c>
      <c r="R287" s="11" t="s">
        <v>4038</v>
      </c>
      <c r="S287" s="11" t="s">
        <v>59</v>
      </c>
      <c r="T287" s="13"/>
      <c r="U287" s="11" t="s">
        <v>61</v>
      </c>
      <c r="V287" s="13"/>
      <c r="W287" s="13"/>
      <c r="X287" s="13"/>
      <c r="Y287" s="13"/>
      <c r="Z287" s="13"/>
      <c r="AA287" s="11" t="s">
        <v>650</v>
      </c>
      <c r="AB287" s="13"/>
      <c r="AC287" s="13"/>
      <c r="AD287" s="13"/>
      <c r="AE287" s="13"/>
      <c r="AF287" s="13"/>
      <c r="AG287" s="13"/>
      <c r="AH287" s="13"/>
      <c r="AI287" s="13"/>
      <c r="AJ287" s="13"/>
      <c r="AK287" s="13"/>
      <c r="AL287" s="13"/>
      <c r="AM287" s="13"/>
      <c r="AN287" s="13"/>
      <c r="AO287" s="13"/>
      <c r="AP287" s="13"/>
      <c r="AQ287" s="13"/>
      <c r="AR287" s="13"/>
      <c r="AS287" s="13"/>
      <c r="AT287" s="13"/>
      <c r="AU287" s="13"/>
      <c r="AV287" s="13"/>
      <c r="AW287" s="13"/>
      <c r="AX287" s="13"/>
      <c r="AY287" s="11" t="s">
        <v>4039</v>
      </c>
      <c r="AZ287" s="11" t="s">
        <v>4040</v>
      </c>
      <c r="BA287" s="11" t="s">
        <v>4041</v>
      </c>
      <c r="BB287" s="13"/>
      <c r="BC287" s="13"/>
      <c r="BD287" s="13"/>
      <c r="BE287" s="11" t="s">
        <v>4042</v>
      </c>
    </row>
    <row r="288" spans="1:57" ht="33" hidden="1" customHeight="1" x14ac:dyDescent="0.15">
      <c r="A288" s="11" t="s">
        <v>4043</v>
      </c>
      <c r="B288" s="11" t="s">
        <v>4044</v>
      </c>
      <c r="C288" s="11" t="s">
        <v>45</v>
      </c>
      <c r="D288" s="12">
        <v>4857</v>
      </c>
      <c r="E288" s="11" t="s">
        <v>4044</v>
      </c>
      <c r="F288" s="14" t="s">
        <v>4045</v>
      </c>
      <c r="G288" s="12">
        <v>2021</v>
      </c>
      <c r="H288" s="11" t="s">
        <v>4046</v>
      </c>
      <c r="I288" s="13"/>
      <c r="J288" s="11" t="s">
        <v>75</v>
      </c>
      <c r="K288" s="11" t="s">
        <v>76</v>
      </c>
      <c r="L288" s="11" t="s">
        <v>52</v>
      </c>
      <c r="M288" s="13"/>
      <c r="N288" s="11" t="s">
        <v>4047</v>
      </c>
      <c r="O288" s="11" t="s">
        <v>80</v>
      </c>
      <c r="P288" s="11" t="s">
        <v>4048</v>
      </c>
      <c r="Q288" s="11" t="s">
        <v>231</v>
      </c>
      <c r="R288" s="11" t="s">
        <v>4049</v>
      </c>
      <c r="S288" s="11" t="s">
        <v>1325</v>
      </c>
      <c r="T288" s="11" t="s">
        <v>4050</v>
      </c>
      <c r="U288" s="11" t="s">
        <v>109</v>
      </c>
      <c r="V288" s="13"/>
      <c r="W288" s="13"/>
      <c r="X288" s="13"/>
      <c r="Y288" s="13"/>
      <c r="Z288" s="13"/>
      <c r="AA288" s="11" t="s">
        <v>490</v>
      </c>
      <c r="AB288" s="11" t="s">
        <v>4051</v>
      </c>
      <c r="AC288" s="13"/>
      <c r="AD288" s="13"/>
      <c r="AE288" s="13"/>
      <c r="AF288" s="13"/>
      <c r="AG288" s="13"/>
      <c r="AH288" s="13"/>
      <c r="AI288" s="13"/>
      <c r="AJ288" s="13"/>
      <c r="AK288" s="13"/>
      <c r="AL288" s="13"/>
      <c r="AM288" s="11" t="s">
        <v>2184</v>
      </c>
      <c r="AN288" s="13"/>
      <c r="AO288" s="11" t="s">
        <v>4052</v>
      </c>
      <c r="AP288" s="11" t="s">
        <v>4053</v>
      </c>
      <c r="AQ288" s="13"/>
      <c r="AR288" s="13"/>
      <c r="AS288" s="13"/>
      <c r="AT288" s="13"/>
      <c r="AU288" s="13"/>
      <c r="AV288" s="13"/>
      <c r="AW288" s="13"/>
      <c r="AX288" s="13"/>
      <c r="AY288" s="14" t="s">
        <v>4054</v>
      </c>
      <c r="AZ288" s="11" t="s">
        <v>4055</v>
      </c>
      <c r="BA288" s="11" t="s">
        <v>4056</v>
      </c>
      <c r="BB288" s="11" t="s">
        <v>4057</v>
      </c>
      <c r="BC288" s="11" t="s">
        <v>4058</v>
      </c>
      <c r="BD288" s="11" t="s">
        <v>4059</v>
      </c>
      <c r="BE288" s="11" t="s">
        <v>4060</v>
      </c>
    </row>
    <row r="289" spans="1:57" ht="20" hidden="1" customHeight="1" x14ac:dyDescent="0.15">
      <c r="A289" s="11" t="s">
        <v>4061</v>
      </c>
      <c r="B289" s="11" t="s">
        <v>4062</v>
      </c>
      <c r="C289" s="11" t="s">
        <v>45</v>
      </c>
      <c r="D289" s="12">
        <v>4863</v>
      </c>
      <c r="E289" s="11" t="s">
        <v>4063</v>
      </c>
      <c r="F289" s="11" t="s">
        <v>4064</v>
      </c>
      <c r="G289" s="12">
        <v>2021</v>
      </c>
      <c r="H289" s="11" t="s">
        <v>4065</v>
      </c>
      <c r="I289" s="13"/>
      <c r="J289" s="11" t="s">
        <v>2847</v>
      </c>
      <c r="K289" s="11" t="s">
        <v>51</v>
      </c>
      <c r="L289" s="11" t="s">
        <v>52</v>
      </c>
      <c r="M289" s="14" t="s">
        <v>4066</v>
      </c>
      <c r="N289" s="11" t="s">
        <v>4067</v>
      </c>
      <c r="O289" s="11" t="s">
        <v>245</v>
      </c>
      <c r="P289" s="13"/>
      <c r="Q289" s="11" t="s">
        <v>57</v>
      </c>
      <c r="R289" s="13"/>
      <c r="S289" s="11" t="s">
        <v>59</v>
      </c>
      <c r="T289" s="13"/>
      <c r="U289" s="11" t="s">
        <v>3026</v>
      </c>
      <c r="V289" s="11" t="s">
        <v>4068</v>
      </c>
      <c r="W289" s="13"/>
      <c r="X289" s="13"/>
      <c r="Y289" s="13"/>
      <c r="Z289" s="13"/>
      <c r="AA289" s="11" t="s">
        <v>62</v>
      </c>
      <c r="AB289" s="11" t="s">
        <v>4069</v>
      </c>
      <c r="AC289" s="13"/>
      <c r="AD289" s="13"/>
      <c r="AE289" s="13"/>
      <c r="AF289" s="13"/>
      <c r="AG289" s="13"/>
      <c r="AH289" s="13"/>
      <c r="AI289" s="13"/>
      <c r="AJ289" s="13"/>
      <c r="AK289" s="13"/>
      <c r="AL289" s="13"/>
      <c r="AM289" s="13"/>
      <c r="AN289" s="13"/>
      <c r="AO289" s="13"/>
      <c r="AP289" s="13"/>
      <c r="AQ289" s="13"/>
      <c r="AR289" s="13"/>
      <c r="AS289" s="13"/>
      <c r="AT289" s="13"/>
      <c r="AU289" s="13" t="s">
        <v>138</v>
      </c>
      <c r="AV289" s="11" t="s">
        <v>4069</v>
      </c>
      <c r="AW289" s="13"/>
      <c r="AX289" s="13"/>
      <c r="AY289" s="11" t="s">
        <v>4070</v>
      </c>
      <c r="AZ289" s="11" t="s">
        <v>4071</v>
      </c>
      <c r="BA289" s="11" t="s">
        <v>4072</v>
      </c>
      <c r="BB289" s="11" t="s">
        <v>4073</v>
      </c>
      <c r="BC289" s="11" t="s">
        <v>4074</v>
      </c>
      <c r="BD289" s="11" t="s">
        <v>4075</v>
      </c>
      <c r="BE289" s="11" t="s">
        <v>4076</v>
      </c>
    </row>
    <row r="290" spans="1:57" ht="20" hidden="1" customHeight="1" x14ac:dyDescent="0.15">
      <c r="A290" s="11" t="s">
        <v>4061</v>
      </c>
      <c r="B290" s="11" t="s">
        <v>4077</v>
      </c>
      <c r="C290" s="11" t="s">
        <v>45</v>
      </c>
      <c r="D290" s="12">
        <v>4862</v>
      </c>
      <c r="E290" s="11" t="s">
        <v>4078</v>
      </c>
      <c r="F290" s="11" t="s">
        <v>4079</v>
      </c>
      <c r="G290" s="12">
        <v>2021</v>
      </c>
      <c r="H290" s="11" t="s">
        <v>383</v>
      </c>
      <c r="I290" s="13"/>
      <c r="J290" s="11" t="s">
        <v>50</v>
      </c>
      <c r="K290" s="11" t="s">
        <v>51</v>
      </c>
      <c r="L290" s="11" t="s">
        <v>52</v>
      </c>
      <c r="M290" s="13"/>
      <c r="N290" s="11" t="s">
        <v>4080</v>
      </c>
      <c r="O290" s="11" t="s">
        <v>80</v>
      </c>
      <c r="P290" s="11" t="s">
        <v>4081</v>
      </c>
      <c r="Q290" s="11" t="s">
        <v>170</v>
      </c>
      <c r="R290" s="11" t="s">
        <v>4082</v>
      </c>
      <c r="S290" s="11" t="s">
        <v>172</v>
      </c>
      <c r="T290" s="13"/>
      <c r="U290" s="11" t="s">
        <v>679</v>
      </c>
      <c r="V290" s="11" t="s">
        <v>4083</v>
      </c>
      <c r="W290" s="13"/>
      <c r="X290" s="13"/>
      <c r="Y290" s="13"/>
      <c r="Z290" s="13"/>
      <c r="AA290" s="13"/>
      <c r="AB290" s="13"/>
      <c r="AC290" s="13"/>
      <c r="AD290" s="13"/>
      <c r="AE290" s="11" t="s">
        <v>176</v>
      </c>
      <c r="AF290" s="11" t="s">
        <v>4084</v>
      </c>
      <c r="AG290" s="13"/>
      <c r="AH290" s="13"/>
      <c r="AI290" s="13"/>
      <c r="AJ290" s="13"/>
      <c r="AK290" s="11" t="s">
        <v>1738</v>
      </c>
      <c r="AL290" s="11" t="s">
        <v>4083</v>
      </c>
      <c r="AM290" s="13"/>
      <c r="AN290" s="13"/>
      <c r="AO290" s="13"/>
      <c r="AP290" s="13"/>
      <c r="AQ290" s="13"/>
      <c r="AR290" s="13"/>
      <c r="AS290" s="13"/>
      <c r="AT290" s="13"/>
      <c r="AU290" s="13"/>
      <c r="AV290" s="13"/>
      <c r="AW290" s="13"/>
      <c r="AX290" s="13"/>
      <c r="AY290" s="11" t="s">
        <v>4085</v>
      </c>
      <c r="AZ290" s="11" t="s">
        <v>4086</v>
      </c>
      <c r="BA290" s="11" t="s">
        <v>4087</v>
      </c>
      <c r="BB290" s="11" t="s">
        <v>4088</v>
      </c>
      <c r="BC290" s="11" t="s">
        <v>4089</v>
      </c>
      <c r="BD290" s="11" t="s">
        <v>4090</v>
      </c>
      <c r="BE290" s="13"/>
    </row>
    <row r="291" spans="1:57" ht="20" customHeight="1" x14ac:dyDescent="0.15">
      <c r="A291" s="11" t="s">
        <v>4091</v>
      </c>
      <c r="B291" s="11" t="s">
        <v>4092</v>
      </c>
      <c r="C291" s="11" t="s">
        <v>45</v>
      </c>
      <c r="D291" s="12">
        <v>4879</v>
      </c>
      <c r="E291" s="11" t="s">
        <v>4093</v>
      </c>
      <c r="F291" s="11" t="s">
        <v>4094</v>
      </c>
      <c r="G291" s="12">
        <v>2021</v>
      </c>
      <c r="H291" s="11" t="s">
        <v>971</v>
      </c>
      <c r="I291" s="13"/>
      <c r="J291" s="11" t="s">
        <v>263</v>
      </c>
      <c r="K291" s="11" t="s">
        <v>51</v>
      </c>
      <c r="L291" s="11" t="s">
        <v>52</v>
      </c>
      <c r="M291" s="13"/>
      <c r="N291" s="11" t="s">
        <v>4095</v>
      </c>
      <c r="O291" s="11" t="s">
        <v>80</v>
      </c>
      <c r="P291" s="13"/>
      <c r="Q291" s="11" t="s">
        <v>105</v>
      </c>
      <c r="R291" s="11" t="s">
        <v>4096</v>
      </c>
      <c r="S291" s="11" t="s">
        <v>59</v>
      </c>
      <c r="T291" s="13"/>
      <c r="U291" s="11" t="s">
        <v>217</v>
      </c>
      <c r="V291" s="11" t="s">
        <v>4097</v>
      </c>
      <c r="W291" s="13"/>
      <c r="X291" s="13"/>
      <c r="Y291" s="13"/>
      <c r="Z291" s="13"/>
      <c r="AA291" s="11" t="s">
        <v>62</v>
      </c>
      <c r="AB291" s="13" t="s">
        <v>4098</v>
      </c>
      <c r="AC291" s="13"/>
      <c r="AD291" s="13"/>
      <c r="AE291" s="11"/>
      <c r="AF291" s="11"/>
      <c r="AG291" s="13"/>
      <c r="AH291" s="13"/>
      <c r="AI291" s="11" t="s">
        <v>1774</v>
      </c>
      <c r="AJ291" s="13"/>
      <c r="AK291" s="13"/>
      <c r="AL291" s="13"/>
      <c r="AM291" s="13"/>
      <c r="AN291" s="13"/>
      <c r="AO291" s="13"/>
      <c r="AP291" s="13"/>
      <c r="AQ291" s="13"/>
      <c r="AR291" s="13"/>
      <c r="AS291" s="13"/>
      <c r="AT291" s="13"/>
      <c r="AU291" s="13"/>
      <c r="AV291" s="13"/>
      <c r="AW291" s="13"/>
      <c r="AX291" s="13"/>
      <c r="AY291" s="11" t="s">
        <v>4095</v>
      </c>
      <c r="AZ291" s="11" t="s">
        <v>4099</v>
      </c>
      <c r="BA291" s="13"/>
      <c r="BB291" s="11" t="s">
        <v>4100</v>
      </c>
      <c r="BC291" s="11" t="s">
        <v>4101</v>
      </c>
      <c r="BD291" s="11" t="s">
        <v>4102</v>
      </c>
      <c r="BE291" s="13"/>
    </row>
    <row r="292" spans="1:57" ht="32" hidden="1" customHeight="1" x14ac:dyDescent="0.15">
      <c r="A292" s="11" t="s">
        <v>4091</v>
      </c>
      <c r="B292" s="11" t="s">
        <v>4103</v>
      </c>
      <c r="C292" s="11" t="s">
        <v>45</v>
      </c>
      <c r="D292" s="12">
        <v>4874</v>
      </c>
      <c r="E292" s="11" t="s">
        <v>4104</v>
      </c>
      <c r="F292" s="11" t="s">
        <v>4105</v>
      </c>
      <c r="G292" s="12">
        <v>2021</v>
      </c>
      <c r="H292" s="11" t="s">
        <v>971</v>
      </c>
      <c r="I292" s="13"/>
      <c r="J292" s="11" t="s">
        <v>263</v>
      </c>
      <c r="K292" s="11" t="s">
        <v>51</v>
      </c>
      <c r="L292" s="11" t="s">
        <v>77</v>
      </c>
      <c r="M292" s="13"/>
      <c r="N292" s="11" t="s">
        <v>4106</v>
      </c>
      <c r="O292" s="11" t="s">
        <v>4107</v>
      </c>
      <c r="P292" s="11" t="s">
        <v>4108</v>
      </c>
      <c r="Q292" s="11" t="s">
        <v>57</v>
      </c>
      <c r="R292" s="13"/>
      <c r="S292" s="11" t="s">
        <v>59</v>
      </c>
      <c r="T292" s="13"/>
      <c r="U292" s="11" t="s">
        <v>61</v>
      </c>
      <c r="V292" s="13"/>
      <c r="W292" s="13"/>
      <c r="X292" s="13"/>
      <c r="Y292" s="13"/>
      <c r="Z292" s="13"/>
      <c r="AA292" s="11" t="s">
        <v>1494</v>
      </c>
      <c r="AB292" s="11" t="s">
        <v>4109</v>
      </c>
      <c r="AC292" s="13"/>
      <c r="AD292" s="13"/>
      <c r="AE292" s="13"/>
      <c r="AF292" s="13"/>
      <c r="AG292" s="11" t="s">
        <v>248</v>
      </c>
      <c r="AH292" s="11" t="s">
        <v>4110</v>
      </c>
      <c r="AI292" s="13"/>
      <c r="AJ292" s="13"/>
      <c r="AK292" s="13"/>
      <c r="AL292" s="13"/>
      <c r="AM292" s="13"/>
      <c r="AN292" s="13"/>
      <c r="AO292" s="13"/>
      <c r="AP292" s="13"/>
      <c r="AQ292" s="13"/>
      <c r="AR292" s="13"/>
      <c r="AS292" s="13"/>
      <c r="AT292" s="13"/>
      <c r="AU292" s="13"/>
      <c r="AV292" s="13"/>
      <c r="AW292" s="13"/>
      <c r="AX292" s="13"/>
      <c r="AY292" s="11" t="s">
        <v>4111</v>
      </c>
      <c r="AZ292" s="14" t="s">
        <v>4112</v>
      </c>
      <c r="BA292" s="14" t="s">
        <v>4113</v>
      </c>
      <c r="BB292" s="13"/>
      <c r="BC292" s="11" t="s">
        <v>4114</v>
      </c>
      <c r="BD292" s="11" t="s">
        <v>4115</v>
      </c>
      <c r="BE292" s="11" t="s">
        <v>4116</v>
      </c>
    </row>
    <row r="293" spans="1:57" ht="20" hidden="1" customHeight="1" x14ac:dyDescent="0.15">
      <c r="A293" s="16" t="s">
        <v>4117</v>
      </c>
      <c r="B293" s="16" t="s">
        <v>4118</v>
      </c>
      <c r="C293" s="16" t="s">
        <v>45</v>
      </c>
      <c r="D293" s="62">
        <v>5414</v>
      </c>
      <c r="E293" s="16" t="s">
        <v>4119</v>
      </c>
      <c r="F293" s="16" t="s">
        <v>4120</v>
      </c>
      <c r="G293" s="62">
        <v>2022</v>
      </c>
      <c r="H293" s="16" t="s">
        <v>4121</v>
      </c>
      <c r="I293" s="18"/>
      <c r="J293" s="16" t="s">
        <v>75</v>
      </c>
      <c r="K293" s="16" t="s">
        <v>51</v>
      </c>
      <c r="L293" s="16" t="s">
        <v>52</v>
      </c>
      <c r="M293" s="18"/>
      <c r="N293" s="18" t="s">
        <v>4122</v>
      </c>
      <c r="O293" s="16" t="s">
        <v>151</v>
      </c>
      <c r="P293" s="18"/>
      <c r="Q293" s="16" t="s">
        <v>57</v>
      </c>
      <c r="R293" s="18"/>
      <c r="S293" s="16" t="s">
        <v>988</v>
      </c>
      <c r="T293" s="64" t="s">
        <v>4123</v>
      </c>
      <c r="U293" s="16" t="s">
        <v>32</v>
      </c>
      <c r="V293" s="18"/>
      <c r="W293" s="16" t="s">
        <v>1590</v>
      </c>
      <c r="X293" s="18"/>
      <c r="Y293" s="16" t="s">
        <v>386</v>
      </c>
      <c r="Z293" s="18"/>
      <c r="AA293" s="16" t="s">
        <v>283</v>
      </c>
      <c r="AB293" s="18"/>
      <c r="AC293" s="18"/>
      <c r="AD293" s="18"/>
      <c r="AE293" s="18"/>
      <c r="AF293" s="18"/>
      <c r="AG293" s="18"/>
      <c r="AH293" s="18"/>
      <c r="AI293" s="18"/>
      <c r="AJ293" s="18"/>
      <c r="AK293" s="18"/>
      <c r="AL293" s="18"/>
      <c r="AM293" s="18"/>
      <c r="AN293" s="18"/>
      <c r="AO293" s="18"/>
      <c r="AP293" s="18"/>
      <c r="AQ293" s="16" t="s">
        <v>886</v>
      </c>
      <c r="AR293" s="18"/>
      <c r="AS293" s="18"/>
      <c r="AT293" s="18"/>
      <c r="AU293" s="18"/>
      <c r="AV293" s="18"/>
      <c r="AW293" s="18"/>
      <c r="AX293" s="18"/>
      <c r="AY293" s="18" t="s">
        <v>4124</v>
      </c>
      <c r="AZ293" s="64" t="s">
        <v>4125</v>
      </c>
      <c r="BA293" s="16" t="s">
        <v>4126</v>
      </c>
      <c r="BB293" s="16" t="s">
        <v>4127</v>
      </c>
      <c r="BC293" s="18"/>
      <c r="BD293" s="64" t="s">
        <v>4128</v>
      </c>
      <c r="BE293" s="18"/>
    </row>
    <row r="294" spans="1:57" ht="20" hidden="1" customHeight="1" x14ac:dyDescent="0.15">
      <c r="A294" s="16" t="s">
        <v>4117</v>
      </c>
      <c r="B294" s="16" t="s">
        <v>4129</v>
      </c>
      <c r="C294" s="16" t="s">
        <v>45</v>
      </c>
      <c r="D294" s="62">
        <v>5416</v>
      </c>
      <c r="E294" s="16" t="s">
        <v>4129</v>
      </c>
      <c r="F294" s="16" t="s">
        <v>4120</v>
      </c>
      <c r="G294" s="18">
        <v>2022</v>
      </c>
      <c r="H294" s="18" t="s">
        <v>971</v>
      </c>
      <c r="I294" s="18"/>
      <c r="J294" s="16" t="s">
        <v>263</v>
      </c>
      <c r="K294" s="18" t="s">
        <v>51</v>
      </c>
      <c r="L294" s="18" t="s">
        <v>77</v>
      </c>
      <c r="M294" s="18"/>
      <c r="N294" s="18" t="s">
        <v>4130</v>
      </c>
      <c r="O294" s="16" t="s">
        <v>151</v>
      </c>
      <c r="P294" s="18"/>
      <c r="Q294" s="16" t="s">
        <v>57</v>
      </c>
      <c r="R294" s="18"/>
      <c r="S294" s="63" t="s">
        <v>59</v>
      </c>
      <c r="T294" s="18"/>
      <c r="U294" s="16" t="s">
        <v>385</v>
      </c>
      <c r="V294" s="18"/>
      <c r="W294" s="18"/>
      <c r="X294" s="18"/>
      <c r="Y294" s="18" t="s">
        <v>386</v>
      </c>
      <c r="Z294" s="18"/>
      <c r="AA294" s="18"/>
      <c r="AB294" s="18"/>
      <c r="AC294" s="18"/>
      <c r="AD294" s="18"/>
      <c r="AE294" s="18"/>
      <c r="AF294" s="18"/>
      <c r="AG294" s="18"/>
      <c r="AH294" s="18"/>
      <c r="AI294" s="18"/>
      <c r="AJ294" s="18"/>
      <c r="AK294" s="18"/>
      <c r="AL294" s="18"/>
      <c r="AM294" s="18"/>
      <c r="AN294" s="18"/>
      <c r="AO294" s="18"/>
      <c r="AP294" s="18"/>
      <c r="AQ294" s="18"/>
      <c r="AR294" s="18"/>
      <c r="AS294" s="18"/>
      <c r="AT294" s="18"/>
      <c r="AU294" s="18"/>
      <c r="AV294" s="18"/>
      <c r="AW294" s="18"/>
      <c r="AX294" s="18"/>
      <c r="AY294" s="18" t="s">
        <v>4131</v>
      </c>
      <c r="AZ294" s="18" t="s">
        <v>4132</v>
      </c>
      <c r="BA294" s="18" t="s">
        <v>4133</v>
      </c>
      <c r="BB294" s="18" t="s">
        <v>4134</v>
      </c>
      <c r="BC294" s="18" t="s">
        <v>4135</v>
      </c>
      <c r="BD294" s="18" t="s">
        <v>4136</v>
      </c>
      <c r="BE294" s="18"/>
    </row>
    <row r="295" spans="1:57" ht="20" hidden="1" customHeight="1" x14ac:dyDescent="0.15">
      <c r="A295" s="16" t="s">
        <v>4137</v>
      </c>
      <c r="B295" s="16" t="s">
        <v>4138</v>
      </c>
      <c r="C295" s="16" t="s">
        <v>45</v>
      </c>
      <c r="D295" s="62">
        <v>5531</v>
      </c>
      <c r="E295" s="16" t="s">
        <v>4139</v>
      </c>
      <c r="F295" s="16" t="s">
        <v>4140</v>
      </c>
      <c r="G295" s="62">
        <v>2020</v>
      </c>
      <c r="H295" s="16" t="s">
        <v>4141</v>
      </c>
      <c r="I295" s="18"/>
      <c r="J295" s="16" t="s">
        <v>75</v>
      </c>
      <c r="K295" s="16" t="s">
        <v>76</v>
      </c>
      <c r="L295" s="16" t="s">
        <v>77</v>
      </c>
      <c r="M295" s="18"/>
      <c r="N295" s="16" t="s">
        <v>4142</v>
      </c>
      <c r="O295" s="16" t="s">
        <v>151</v>
      </c>
      <c r="P295" s="16" t="s">
        <v>4143</v>
      </c>
      <c r="Q295" s="16" t="s">
        <v>57</v>
      </c>
      <c r="R295" s="18"/>
      <c r="S295" s="16" t="s">
        <v>59</v>
      </c>
      <c r="T295" s="18"/>
      <c r="U295" s="16" t="s">
        <v>34</v>
      </c>
      <c r="V295" s="18"/>
      <c r="W295" s="18"/>
      <c r="X295" s="18"/>
      <c r="Y295" s="18"/>
      <c r="Z295" s="18"/>
      <c r="AA295" s="18"/>
      <c r="AB295" s="18"/>
      <c r="AC295" s="18"/>
      <c r="AD295" s="18"/>
      <c r="AE295" s="18"/>
      <c r="AF295" s="18"/>
      <c r="AG295" s="18"/>
      <c r="AH295" s="18"/>
      <c r="AI295" s="18"/>
      <c r="AJ295" s="18"/>
      <c r="AK295" s="18"/>
      <c r="AL295" s="18"/>
      <c r="AM295" s="18"/>
      <c r="AN295" s="18"/>
      <c r="AO295" s="18"/>
      <c r="AP295" s="18"/>
      <c r="AQ295" s="18"/>
      <c r="AR295" s="18"/>
      <c r="AS295" s="18"/>
      <c r="AT295" s="18"/>
      <c r="AU295" s="16" t="s">
        <v>1153</v>
      </c>
      <c r="AV295" s="16" t="s">
        <v>4144</v>
      </c>
      <c r="AW295" s="18"/>
      <c r="AX295" s="18"/>
      <c r="AY295" s="16" t="s">
        <v>4145</v>
      </c>
      <c r="AZ295" s="16" t="s">
        <v>4146</v>
      </c>
      <c r="BA295" s="16" t="s">
        <v>4147</v>
      </c>
      <c r="BB295" s="16" t="s">
        <v>4148</v>
      </c>
      <c r="BC295" s="18"/>
      <c r="BD295" s="18"/>
      <c r="BE295" s="18"/>
    </row>
    <row r="1048575" ht="15" customHeight="1" x14ac:dyDescent="0.15"/>
  </sheetData>
  <autoFilter ref="A2:BE295" xr:uid="{00000000-0001-0000-0100-000000000000}">
    <filterColumn colId="20">
      <filters>
        <filter val="7.Case management, clinical operations &amp; therapeutics"/>
      </filters>
    </filterColumn>
    <sortState xmlns:xlrd2="http://schemas.microsoft.com/office/spreadsheetml/2017/richdata2" ref="A3:BE295">
      <sortCondition ref="A2:A292"/>
    </sortState>
  </autoFilter>
  <mergeCells count="1">
    <mergeCell ref="A1:BE1"/>
  </mergeCells>
  <hyperlinks>
    <hyperlink ref="P173" r:id="rId1" xr:uid="{00000000-0004-0000-0100-000000000000}"/>
    <hyperlink ref="AY133" r:id="rId2" xr:uid="{00000000-0004-0000-0100-000001000000}"/>
  </hyperlinks>
  <pageMargins left="1" right="1" top="1" bottom="1" header="0.25" footer="0.25"/>
  <pageSetup orientation="portrait"/>
  <headerFooter>
    <oddFooter>&amp;C&amp;"Helvetica Neue,Regular"&amp;12&amp;K000000&amp;P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27D381-07A2-4E8B-8CEB-31C7AFE89150}">
  <dimension ref="A1:X276"/>
  <sheetViews>
    <sheetView topLeftCell="A43" workbookViewId="0">
      <selection activeCell="A83" sqref="A83:C86"/>
    </sheetView>
  </sheetViews>
  <sheetFormatPr baseColWidth="10" defaultColWidth="8.83203125" defaultRowHeight="13" x14ac:dyDescent="0.15"/>
  <cols>
    <col min="1" max="1" width="22.5" customWidth="1"/>
    <col min="3" max="3" width="13.33203125" bestFit="1" customWidth="1"/>
    <col min="5" max="5" width="20.6640625" customWidth="1"/>
    <col min="7" max="7" width="14.83203125" customWidth="1"/>
    <col min="8" max="8" width="18.33203125" customWidth="1"/>
    <col min="11" max="11" width="20.33203125" customWidth="1"/>
    <col min="14" max="14" width="18.6640625" customWidth="1"/>
    <col min="17" max="17" width="18" customWidth="1"/>
    <col min="20" max="20" width="20.33203125" customWidth="1"/>
    <col min="23" max="23" width="19.5" customWidth="1"/>
  </cols>
  <sheetData>
    <row r="1" spans="1:11" ht="14" x14ac:dyDescent="0.15">
      <c r="A1" s="30" t="s">
        <v>4149</v>
      </c>
      <c r="B1" s="31" t="s">
        <v>4150</v>
      </c>
      <c r="C1" s="31" t="s">
        <v>4151</v>
      </c>
    </row>
    <row r="2" spans="1:11" x14ac:dyDescent="0.15">
      <c r="A2">
        <v>293</v>
      </c>
      <c r="B2">
        <v>290</v>
      </c>
      <c r="C2">
        <v>100</v>
      </c>
    </row>
    <row r="3" spans="1:11" x14ac:dyDescent="0.15">
      <c r="A3" s="31" t="s">
        <v>4152</v>
      </c>
      <c r="B3" s="31" t="s">
        <v>4150</v>
      </c>
      <c r="C3" s="31" t="s">
        <v>4151</v>
      </c>
    </row>
    <row r="4" spans="1:11" x14ac:dyDescent="0.15">
      <c r="A4" s="24">
        <v>2022</v>
      </c>
      <c r="B4" s="24">
        <v>55</v>
      </c>
      <c r="C4" s="24">
        <f>55/290*100</f>
        <v>18.96551724137931</v>
      </c>
    </row>
    <row r="5" spans="1:11" x14ac:dyDescent="0.15">
      <c r="A5" s="24">
        <v>2021</v>
      </c>
      <c r="B5" s="24">
        <v>187</v>
      </c>
      <c r="C5" s="24">
        <f>187/290*100</f>
        <v>64.482758620689651</v>
      </c>
    </row>
    <row r="6" spans="1:11" x14ac:dyDescent="0.15">
      <c r="A6" s="24">
        <v>2020</v>
      </c>
      <c r="B6" s="24">
        <v>48</v>
      </c>
      <c r="C6" s="24">
        <f>48/290*100</f>
        <v>16.551724137931036</v>
      </c>
    </row>
    <row r="7" spans="1:11" x14ac:dyDescent="0.15">
      <c r="A7" s="24" t="s">
        <v>4153</v>
      </c>
      <c r="B7" s="32">
        <f>SUM(B4:B6)</f>
        <v>290</v>
      </c>
      <c r="C7" s="32">
        <f>SUM(C4:C6)</f>
        <v>99.999999999999986</v>
      </c>
    </row>
    <row r="8" spans="1:11" x14ac:dyDescent="0.15">
      <c r="A8" s="24"/>
      <c r="B8" s="24"/>
      <c r="C8" s="24"/>
    </row>
    <row r="9" spans="1:11" ht="14" x14ac:dyDescent="0.15">
      <c r="A9" s="31" t="s">
        <v>4154</v>
      </c>
      <c r="B9" s="31" t="s">
        <v>4150</v>
      </c>
      <c r="C9" s="31" t="s">
        <v>4151</v>
      </c>
      <c r="D9">
        <v>2020</v>
      </c>
      <c r="E9">
        <v>2021</v>
      </c>
      <c r="F9">
        <v>2022</v>
      </c>
      <c r="G9" s="28" t="s">
        <v>4155</v>
      </c>
      <c r="H9" s="28" t="s">
        <v>18</v>
      </c>
      <c r="I9" s="6" t="s">
        <v>19</v>
      </c>
      <c r="J9" s="6" t="s">
        <v>20</v>
      </c>
      <c r="K9" s="6" t="s">
        <v>21</v>
      </c>
    </row>
    <row r="10" spans="1:11" ht="14" x14ac:dyDescent="0.15">
      <c r="A10" s="24" t="s">
        <v>4156</v>
      </c>
      <c r="B10" s="24">
        <v>3</v>
      </c>
      <c r="C10" s="24">
        <f>3/290*100</f>
        <v>1.0344827586206897</v>
      </c>
      <c r="D10">
        <v>2</v>
      </c>
      <c r="E10">
        <v>1</v>
      </c>
      <c r="F10">
        <v>0</v>
      </c>
      <c r="G10" s="27" t="s">
        <v>77</v>
      </c>
      <c r="H10" t="s">
        <v>4157</v>
      </c>
      <c r="I10" s="11" t="s">
        <v>4158</v>
      </c>
      <c r="J10" s="11" t="s">
        <v>4159</v>
      </c>
      <c r="K10" s="11" t="s">
        <v>4160</v>
      </c>
    </row>
    <row r="11" spans="1:11" x14ac:dyDescent="0.15">
      <c r="A11" s="24" t="s">
        <v>4161</v>
      </c>
      <c r="B11" s="24">
        <v>104</v>
      </c>
      <c r="C11" s="24">
        <f>104/290*100</f>
        <v>35.862068965517238</v>
      </c>
      <c r="I11" s="11"/>
      <c r="J11" s="11"/>
      <c r="K11" s="11"/>
    </row>
    <row r="12" spans="1:11" x14ac:dyDescent="0.15">
      <c r="A12" s="24" t="s">
        <v>4162</v>
      </c>
      <c r="B12" s="24">
        <v>6</v>
      </c>
      <c r="C12" s="24">
        <f>6/290*100</f>
        <v>2.0689655172413794</v>
      </c>
      <c r="I12" s="11"/>
      <c r="J12" s="11"/>
      <c r="K12" s="11"/>
    </row>
    <row r="13" spans="1:11" x14ac:dyDescent="0.15">
      <c r="A13" s="24" t="s">
        <v>4163</v>
      </c>
      <c r="B13" s="24">
        <v>3</v>
      </c>
      <c r="C13" s="24">
        <f>3/290*100</f>
        <v>1.0344827586206897</v>
      </c>
      <c r="I13" s="34"/>
      <c r="K13" s="34"/>
    </row>
    <row r="14" spans="1:11" x14ac:dyDescent="0.15">
      <c r="A14" s="24" t="s">
        <v>4164</v>
      </c>
      <c r="B14" s="24">
        <v>9</v>
      </c>
      <c r="C14" s="24">
        <f>9/290*100</f>
        <v>3.103448275862069</v>
      </c>
    </row>
    <row r="15" spans="1:11" x14ac:dyDescent="0.15">
      <c r="A15" s="24" t="s">
        <v>3706</v>
      </c>
      <c r="B15" s="24">
        <v>4</v>
      </c>
      <c r="C15" s="24">
        <f>4/290*100</f>
        <v>1.3793103448275863</v>
      </c>
    </row>
    <row r="16" spans="1:11" ht="16.5" customHeight="1" x14ac:dyDescent="0.15">
      <c r="A16" s="24" t="s">
        <v>4165</v>
      </c>
      <c r="B16" s="24">
        <v>16</v>
      </c>
      <c r="C16" s="24">
        <f>16/290*100</f>
        <v>5.5172413793103452</v>
      </c>
      <c r="D16">
        <v>3</v>
      </c>
      <c r="E16">
        <v>10</v>
      </c>
      <c r="F16">
        <v>3</v>
      </c>
      <c r="G16" t="s">
        <v>4166</v>
      </c>
      <c r="H16" s="27" t="s">
        <v>4167</v>
      </c>
      <c r="I16" s="11" t="s">
        <v>4168</v>
      </c>
      <c r="J16" s="11" t="s">
        <v>4169</v>
      </c>
      <c r="K16" s="18" t="s">
        <v>4170</v>
      </c>
    </row>
    <row r="17" spans="1:11" x14ac:dyDescent="0.15">
      <c r="A17" s="24" t="s">
        <v>4171</v>
      </c>
      <c r="B17" s="24">
        <v>5</v>
      </c>
      <c r="C17" s="24">
        <f>5/290*100</f>
        <v>1.7241379310344827</v>
      </c>
      <c r="D17">
        <v>1</v>
      </c>
      <c r="E17">
        <v>2</v>
      </c>
      <c r="F17">
        <v>2</v>
      </c>
      <c r="G17" s="27" t="s">
        <v>4172</v>
      </c>
      <c r="H17" s="27" t="s">
        <v>4173</v>
      </c>
      <c r="I17" s="11"/>
      <c r="J17" s="34"/>
      <c r="K17" s="11" t="s">
        <v>4174</v>
      </c>
    </row>
    <row r="18" spans="1:11" x14ac:dyDescent="0.15">
      <c r="A18" s="24" t="s">
        <v>4175</v>
      </c>
      <c r="B18" s="24">
        <v>7</v>
      </c>
      <c r="C18" s="24">
        <f>7/290*100</f>
        <v>2.4137931034482758</v>
      </c>
      <c r="I18" s="11"/>
      <c r="K18" s="11"/>
    </row>
    <row r="19" spans="1:11" x14ac:dyDescent="0.15">
      <c r="A19" s="24" t="s">
        <v>4176</v>
      </c>
      <c r="B19" s="24">
        <v>9</v>
      </c>
      <c r="C19" s="24">
        <f>9/290*100</f>
        <v>3.103448275862069</v>
      </c>
      <c r="I19" s="11"/>
      <c r="K19" s="11"/>
    </row>
    <row r="20" spans="1:11" x14ac:dyDescent="0.15">
      <c r="A20" s="24" t="s">
        <v>4177</v>
      </c>
      <c r="B20" s="24">
        <v>18</v>
      </c>
      <c r="C20" s="24">
        <f>18/290*100</f>
        <v>6.2068965517241379</v>
      </c>
      <c r="I20" s="34"/>
      <c r="K20" s="11"/>
    </row>
    <row r="21" spans="1:11" x14ac:dyDescent="0.15">
      <c r="A21" s="24" t="s">
        <v>4178</v>
      </c>
      <c r="B21" s="24">
        <v>5</v>
      </c>
      <c r="C21" s="24">
        <f>5/290*100</f>
        <v>1.7241379310344827</v>
      </c>
      <c r="K21" s="11"/>
    </row>
    <row r="22" spans="1:11" x14ac:dyDescent="0.15">
      <c r="A22" s="24" t="s">
        <v>3739</v>
      </c>
      <c r="B22" s="24">
        <v>25</v>
      </c>
      <c r="C22" s="24">
        <f>25/290*100</f>
        <v>8.6206896551724146</v>
      </c>
    </row>
    <row r="23" spans="1:11" x14ac:dyDescent="0.15">
      <c r="A23" s="24" t="s">
        <v>4179</v>
      </c>
      <c r="B23" s="24">
        <v>2</v>
      </c>
      <c r="C23" s="24">
        <f>2/290*100</f>
        <v>0.68965517241379315</v>
      </c>
      <c r="K23" s="34"/>
    </row>
    <row r="24" spans="1:11" x14ac:dyDescent="0.15">
      <c r="A24" s="24" t="s">
        <v>4180</v>
      </c>
      <c r="B24" s="24">
        <v>3</v>
      </c>
      <c r="C24" s="24">
        <f>3/290*100</f>
        <v>1.0344827586206897</v>
      </c>
    </row>
    <row r="25" spans="1:11" x14ac:dyDescent="0.15">
      <c r="A25" s="24" t="s">
        <v>4181</v>
      </c>
      <c r="B25" s="24">
        <v>2</v>
      </c>
      <c r="C25" s="24">
        <f>2/290*100</f>
        <v>0.68965517241379315</v>
      </c>
    </row>
    <row r="26" spans="1:11" x14ac:dyDescent="0.15">
      <c r="A26" s="24" t="s">
        <v>4141</v>
      </c>
      <c r="B26" s="24">
        <v>1</v>
      </c>
      <c r="C26" s="24">
        <f>1/290*100</f>
        <v>0.34482758620689657</v>
      </c>
      <c r="I26" s="34"/>
      <c r="J26" s="34"/>
      <c r="K26" s="34"/>
    </row>
    <row r="27" spans="1:11" x14ac:dyDescent="0.15">
      <c r="A27" s="24" t="s">
        <v>3674</v>
      </c>
      <c r="B27" s="24">
        <v>1</v>
      </c>
      <c r="C27" s="24">
        <f>1/290*100</f>
        <v>0.34482758620689657</v>
      </c>
    </row>
    <row r="28" spans="1:11" x14ac:dyDescent="0.15">
      <c r="A28" s="24" t="s">
        <v>4046</v>
      </c>
      <c r="B28" s="24">
        <v>2</v>
      </c>
      <c r="C28" s="24">
        <f>2/290*100</f>
        <v>0.68965517241379315</v>
      </c>
    </row>
    <row r="29" spans="1:11" x14ac:dyDescent="0.15">
      <c r="A29" s="24" t="s">
        <v>74</v>
      </c>
      <c r="B29" s="24">
        <v>1</v>
      </c>
      <c r="C29" s="24">
        <f>1/290*100</f>
        <v>0.34482758620689657</v>
      </c>
      <c r="I29" s="34"/>
      <c r="K29" s="34"/>
    </row>
    <row r="30" spans="1:11" x14ac:dyDescent="0.15">
      <c r="A30" s="24" t="s">
        <v>2887</v>
      </c>
      <c r="B30" s="24">
        <v>2</v>
      </c>
      <c r="C30" s="24">
        <f>2/290*100</f>
        <v>0.68965517241379315</v>
      </c>
      <c r="I30" s="34"/>
      <c r="K30" s="34"/>
    </row>
    <row r="31" spans="1:11" x14ac:dyDescent="0.15">
      <c r="A31" s="24" t="s">
        <v>4182</v>
      </c>
      <c r="B31" s="24">
        <v>1</v>
      </c>
      <c r="C31" s="24">
        <f>1/290*100</f>
        <v>0.34482758620689657</v>
      </c>
      <c r="K31" s="34"/>
    </row>
    <row r="32" spans="1:11" x14ac:dyDescent="0.15">
      <c r="A32" s="24" t="s">
        <v>3754</v>
      </c>
      <c r="B32" s="24">
        <v>1</v>
      </c>
      <c r="C32" s="24">
        <f>1/290*100</f>
        <v>0.34482758620689657</v>
      </c>
    </row>
    <row r="33" spans="1:3" x14ac:dyDescent="0.15">
      <c r="A33" s="24" t="s">
        <v>4183</v>
      </c>
      <c r="B33" s="24">
        <v>2</v>
      </c>
      <c r="C33" s="24">
        <f>2/290*100</f>
        <v>0.68965517241379315</v>
      </c>
    </row>
    <row r="34" spans="1:3" x14ac:dyDescent="0.15">
      <c r="A34" s="24" t="s">
        <v>1435</v>
      </c>
      <c r="B34" s="24">
        <v>1</v>
      </c>
      <c r="C34" s="24">
        <f>1/290*100</f>
        <v>0.34482758620689657</v>
      </c>
    </row>
    <row r="35" spans="1:3" x14ac:dyDescent="0.15">
      <c r="A35" s="24" t="s">
        <v>1250</v>
      </c>
      <c r="B35" s="24">
        <v>2</v>
      </c>
      <c r="C35" s="24">
        <f>2/290*100</f>
        <v>0.68965517241379315</v>
      </c>
    </row>
    <row r="36" spans="1:3" x14ac:dyDescent="0.15">
      <c r="A36" s="24" t="s">
        <v>1225</v>
      </c>
      <c r="B36" s="24">
        <v>1</v>
      </c>
      <c r="C36" s="24">
        <f t="shared" ref="C36:C41" si="0">1/290*100</f>
        <v>0.34482758620689657</v>
      </c>
    </row>
    <row r="37" spans="1:3" x14ac:dyDescent="0.15">
      <c r="A37" s="24" t="s">
        <v>4184</v>
      </c>
      <c r="B37" s="24">
        <v>1</v>
      </c>
      <c r="C37" s="24">
        <f t="shared" si="0"/>
        <v>0.34482758620689657</v>
      </c>
    </row>
    <row r="38" spans="1:3" x14ac:dyDescent="0.15">
      <c r="A38" s="24" t="s">
        <v>3023</v>
      </c>
      <c r="B38" s="24">
        <v>1</v>
      </c>
      <c r="C38" s="24">
        <f t="shared" si="0"/>
        <v>0.34482758620689657</v>
      </c>
    </row>
    <row r="39" spans="1:3" x14ac:dyDescent="0.15">
      <c r="A39" s="33" t="s">
        <v>2789</v>
      </c>
      <c r="B39" s="24">
        <v>1</v>
      </c>
      <c r="C39" s="24">
        <f t="shared" si="0"/>
        <v>0.34482758620689657</v>
      </c>
    </row>
    <row r="40" spans="1:3" x14ac:dyDescent="0.15">
      <c r="A40" s="24" t="s">
        <v>3545</v>
      </c>
      <c r="B40" s="24">
        <v>1</v>
      </c>
      <c r="C40" s="24">
        <f t="shared" si="0"/>
        <v>0.34482758620689657</v>
      </c>
    </row>
    <row r="41" spans="1:3" x14ac:dyDescent="0.15">
      <c r="A41" s="33" t="s">
        <v>3066</v>
      </c>
      <c r="B41" s="24">
        <v>1</v>
      </c>
      <c r="C41" s="24">
        <f t="shared" si="0"/>
        <v>0.34482758620689657</v>
      </c>
    </row>
    <row r="42" spans="1:3" x14ac:dyDescent="0.15">
      <c r="A42" s="24" t="s">
        <v>228</v>
      </c>
      <c r="B42" s="24">
        <v>2</v>
      </c>
      <c r="C42" s="24">
        <f>2/290*100</f>
        <v>0.68965517241379315</v>
      </c>
    </row>
    <row r="43" spans="1:3" x14ac:dyDescent="0.15">
      <c r="A43" s="24" t="s">
        <v>3635</v>
      </c>
      <c r="B43" s="24">
        <v>1</v>
      </c>
      <c r="C43" s="24">
        <f>1/290*100</f>
        <v>0.34482758620689657</v>
      </c>
    </row>
    <row r="44" spans="1:3" x14ac:dyDescent="0.15">
      <c r="A44" s="24" t="s">
        <v>1868</v>
      </c>
      <c r="B44" s="24">
        <v>1</v>
      </c>
      <c r="C44" s="24">
        <f>1/290*100</f>
        <v>0.34482758620689657</v>
      </c>
    </row>
    <row r="45" spans="1:3" x14ac:dyDescent="0.15">
      <c r="A45" s="24" t="s">
        <v>2489</v>
      </c>
      <c r="B45" s="24">
        <v>4</v>
      </c>
      <c r="C45" s="24">
        <f>4/290*100</f>
        <v>1.3793103448275863</v>
      </c>
    </row>
    <row r="46" spans="1:3" x14ac:dyDescent="0.15">
      <c r="A46" s="24" t="s">
        <v>662</v>
      </c>
      <c r="B46" s="24">
        <v>1</v>
      </c>
      <c r="C46" s="24">
        <f>1/290*100</f>
        <v>0.34482758620689657</v>
      </c>
    </row>
    <row r="47" spans="1:3" x14ac:dyDescent="0.15">
      <c r="A47" s="24" t="s">
        <v>1948</v>
      </c>
      <c r="B47" s="24">
        <v>1</v>
      </c>
      <c r="C47" s="24">
        <f>1/290*100</f>
        <v>0.34482758620689657</v>
      </c>
    </row>
    <row r="48" spans="1:3" x14ac:dyDescent="0.15">
      <c r="A48" s="24" t="s">
        <v>167</v>
      </c>
      <c r="B48" s="24">
        <v>1</v>
      </c>
      <c r="C48" s="24">
        <f>1/290*100</f>
        <v>0.34482758620689657</v>
      </c>
    </row>
    <row r="49" spans="1:11" x14ac:dyDescent="0.15">
      <c r="A49" s="24" t="s">
        <v>1299</v>
      </c>
      <c r="B49" s="24">
        <v>1</v>
      </c>
      <c r="C49" s="24">
        <f>1/290*100</f>
        <v>0.34482758620689657</v>
      </c>
    </row>
    <row r="50" spans="1:11" x14ac:dyDescent="0.15">
      <c r="A50" s="24" t="s">
        <v>2695</v>
      </c>
      <c r="B50" s="24">
        <v>2</v>
      </c>
      <c r="C50" s="24">
        <f>2/290*100</f>
        <v>0.68965517241379315</v>
      </c>
    </row>
    <row r="51" spans="1:11" x14ac:dyDescent="0.15">
      <c r="A51" s="24" t="s">
        <v>1164</v>
      </c>
      <c r="B51" s="24">
        <v>5</v>
      </c>
      <c r="C51" s="24">
        <f>5/290*100</f>
        <v>1.7241379310344827</v>
      </c>
    </row>
    <row r="52" spans="1:11" x14ac:dyDescent="0.15">
      <c r="A52" s="24" t="s">
        <v>3895</v>
      </c>
      <c r="B52" s="24">
        <v>1</v>
      </c>
      <c r="C52" s="24">
        <f>1/290*100</f>
        <v>0.34482758620689657</v>
      </c>
    </row>
    <row r="53" spans="1:11" x14ac:dyDescent="0.15">
      <c r="A53" s="24" t="s">
        <v>211</v>
      </c>
      <c r="B53" s="24">
        <v>2</v>
      </c>
      <c r="C53" s="24">
        <f>2/290*100</f>
        <v>0.68965517241379315</v>
      </c>
      <c r="K53" s="34"/>
    </row>
    <row r="54" spans="1:11" x14ac:dyDescent="0.15">
      <c r="A54" s="24" t="s">
        <v>4185</v>
      </c>
      <c r="B54" s="24">
        <v>2</v>
      </c>
      <c r="C54" s="24">
        <f>2/290*100</f>
        <v>0.68965517241379315</v>
      </c>
      <c r="K54" s="34"/>
    </row>
    <row r="55" spans="1:11" x14ac:dyDescent="0.15">
      <c r="A55" s="24" t="s">
        <v>4186</v>
      </c>
      <c r="B55" s="24">
        <v>2</v>
      </c>
      <c r="C55" s="24">
        <f>2/290*100</f>
        <v>0.68965517241379315</v>
      </c>
      <c r="I55" s="34"/>
      <c r="K55" s="34"/>
    </row>
    <row r="56" spans="1:11" x14ac:dyDescent="0.15">
      <c r="A56" s="24" t="s">
        <v>3944</v>
      </c>
      <c r="B56" s="24">
        <v>1</v>
      </c>
      <c r="C56" s="24">
        <f>1/290*100</f>
        <v>0.34482758620689657</v>
      </c>
      <c r="I56" s="34"/>
      <c r="K56" s="34"/>
    </row>
    <row r="57" spans="1:11" x14ac:dyDescent="0.15">
      <c r="A57" s="24" t="s">
        <v>411</v>
      </c>
      <c r="B57" s="24">
        <v>1</v>
      </c>
      <c r="C57" s="24">
        <f>1/290*100</f>
        <v>0.34482758620689657</v>
      </c>
      <c r="I57" s="34"/>
      <c r="J57" s="34"/>
    </row>
    <row r="58" spans="1:11" x14ac:dyDescent="0.15">
      <c r="A58" s="24" t="s">
        <v>1600</v>
      </c>
      <c r="B58" s="24">
        <v>1</v>
      </c>
      <c r="C58" s="24">
        <f>1/290*100</f>
        <v>0.34482758620689657</v>
      </c>
    </row>
    <row r="59" spans="1:11" x14ac:dyDescent="0.15">
      <c r="A59" s="24" t="s">
        <v>1654</v>
      </c>
      <c r="B59" s="24">
        <v>1</v>
      </c>
      <c r="C59" s="24">
        <f>1/290*100</f>
        <v>0.34482758620689657</v>
      </c>
      <c r="I59" s="34"/>
      <c r="J59" s="34"/>
      <c r="K59" s="34"/>
    </row>
    <row r="60" spans="1:11" x14ac:dyDescent="0.15">
      <c r="A60" s="24" t="s">
        <v>304</v>
      </c>
      <c r="B60" s="24">
        <v>19</v>
      </c>
      <c r="C60" s="24">
        <f>19/290*100</f>
        <v>6.5517241379310347</v>
      </c>
    </row>
    <row r="61" spans="1:11" x14ac:dyDescent="0.15">
      <c r="A61" s="24" t="s">
        <v>4153</v>
      </c>
      <c r="B61" s="35">
        <f>SUM(B10:B60)</f>
        <v>290</v>
      </c>
      <c r="C61" s="35">
        <f>SUM(C10:C60)</f>
        <v>99.999999999999829</v>
      </c>
      <c r="I61" s="34"/>
      <c r="J61" s="34"/>
    </row>
    <row r="62" spans="1:11" x14ac:dyDescent="0.15">
      <c r="A62" s="24"/>
      <c r="B62" s="24"/>
      <c r="C62" s="24"/>
    </row>
    <row r="63" spans="1:11" x14ac:dyDescent="0.15">
      <c r="A63" s="31" t="s">
        <v>4187</v>
      </c>
      <c r="B63" s="31" t="s">
        <v>4150</v>
      </c>
      <c r="C63" s="31" t="s">
        <v>4151</v>
      </c>
    </row>
    <row r="64" spans="1:11" x14ac:dyDescent="0.15">
      <c r="A64" s="24" t="s">
        <v>4188</v>
      </c>
      <c r="B64" s="24">
        <v>48</v>
      </c>
      <c r="C64" s="24">
        <f>48/290*100</f>
        <v>16.551724137931036</v>
      </c>
    </row>
    <row r="65" spans="1:3" x14ac:dyDescent="0.15">
      <c r="A65" s="24" t="s">
        <v>4189</v>
      </c>
      <c r="B65" s="24">
        <v>35</v>
      </c>
      <c r="C65" s="24">
        <f>35/290*100</f>
        <v>12.068965517241379</v>
      </c>
    </row>
    <row r="66" spans="1:3" x14ac:dyDescent="0.15">
      <c r="A66" s="24" t="s">
        <v>4190</v>
      </c>
      <c r="B66" s="24">
        <v>21</v>
      </c>
      <c r="C66" s="24">
        <f>21/290*100</f>
        <v>7.2413793103448283</v>
      </c>
    </row>
    <row r="67" spans="1:3" x14ac:dyDescent="0.15">
      <c r="A67" s="24" t="s">
        <v>4191</v>
      </c>
      <c r="B67" s="24">
        <v>11</v>
      </c>
      <c r="C67" s="24">
        <f>11/290*100</f>
        <v>3.7931034482758621</v>
      </c>
    </row>
    <row r="68" spans="1:3" x14ac:dyDescent="0.15">
      <c r="A68" s="24" t="s">
        <v>4192</v>
      </c>
      <c r="B68" s="24">
        <v>133</v>
      </c>
      <c r="C68" s="24">
        <f>133/290*100</f>
        <v>45.862068965517238</v>
      </c>
    </row>
    <row r="69" spans="1:3" x14ac:dyDescent="0.15">
      <c r="A69" s="24" t="s">
        <v>176</v>
      </c>
      <c r="B69" s="24">
        <v>10</v>
      </c>
      <c r="C69" s="24">
        <f>10/290*100</f>
        <v>3.4482758620689653</v>
      </c>
    </row>
    <row r="70" spans="1:3" x14ac:dyDescent="0.15">
      <c r="A70" s="24" t="s">
        <v>4193</v>
      </c>
      <c r="B70" s="24">
        <v>32</v>
      </c>
      <c r="C70" s="24">
        <f>32/290*100</f>
        <v>11.03448275862069</v>
      </c>
    </row>
    <row r="71" spans="1:3" x14ac:dyDescent="0.15">
      <c r="A71" s="24" t="s">
        <v>4153</v>
      </c>
      <c r="B71" s="35">
        <f>SUM(B64:B70)</f>
        <v>290</v>
      </c>
      <c r="C71" s="35">
        <f>SUM(C64:C70)</f>
        <v>100</v>
      </c>
    </row>
    <row r="72" spans="1:3" x14ac:dyDescent="0.15">
      <c r="A72" s="24"/>
      <c r="B72" s="24"/>
      <c r="C72" s="24"/>
    </row>
    <row r="73" spans="1:3" x14ac:dyDescent="0.15">
      <c r="A73" s="31" t="s">
        <v>4194</v>
      </c>
      <c r="B73" s="31" t="s">
        <v>4150</v>
      </c>
      <c r="C73" s="31" t="s">
        <v>4151</v>
      </c>
    </row>
    <row r="74" spans="1:3" x14ac:dyDescent="0.15">
      <c r="A74" s="24" t="s">
        <v>4195</v>
      </c>
      <c r="B74" s="24">
        <v>106</v>
      </c>
      <c r="C74" s="24">
        <f>106/290*100</f>
        <v>36.551724137931032</v>
      </c>
    </row>
    <row r="75" spans="1:3" x14ac:dyDescent="0.15">
      <c r="A75" s="24" t="s">
        <v>4196</v>
      </c>
      <c r="B75" s="24">
        <v>15</v>
      </c>
      <c r="C75" s="24">
        <f>15/290*100</f>
        <v>5.1724137931034484</v>
      </c>
    </row>
    <row r="76" spans="1:3" x14ac:dyDescent="0.15">
      <c r="A76" s="11" t="s">
        <v>2848</v>
      </c>
      <c r="B76" s="24">
        <v>3</v>
      </c>
      <c r="C76" s="24">
        <f>3/290*100</f>
        <v>1.0344827586206897</v>
      </c>
    </row>
    <row r="77" spans="1:3" x14ac:dyDescent="0.15">
      <c r="A77" s="11" t="s">
        <v>938</v>
      </c>
      <c r="B77" s="24">
        <v>4</v>
      </c>
      <c r="C77" s="24">
        <f>4/290*100</f>
        <v>1.3793103448275863</v>
      </c>
    </row>
    <row r="78" spans="1:3" x14ac:dyDescent="0.15">
      <c r="A78" s="13" t="s">
        <v>775</v>
      </c>
      <c r="B78" s="24">
        <v>4</v>
      </c>
      <c r="C78" s="24">
        <f>4/290*100</f>
        <v>1.3793103448275863</v>
      </c>
    </row>
    <row r="79" spans="1:3" x14ac:dyDescent="0.15">
      <c r="A79" s="24" t="s">
        <v>4197</v>
      </c>
      <c r="B79" s="24">
        <v>158</v>
      </c>
      <c r="C79" s="24">
        <f>158/290*100</f>
        <v>54.482758620689651</v>
      </c>
    </row>
    <row r="80" spans="1:3" x14ac:dyDescent="0.15">
      <c r="A80" s="24" t="s">
        <v>4153</v>
      </c>
      <c r="B80" s="35">
        <f>SUM(B74:B79)</f>
        <v>290</v>
      </c>
      <c r="C80" s="35">
        <f>SUM(C74:C79)</f>
        <v>100</v>
      </c>
    </row>
    <row r="81" spans="1:3" x14ac:dyDescent="0.15">
      <c r="A81" s="24"/>
      <c r="B81" s="24"/>
      <c r="C81" s="24"/>
    </row>
    <row r="82" spans="1:3" x14ac:dyDescent="0.15">
      <c r="A82" s="24"/>
      <c r="B82" s="24"/>
      <c r="C82" s="24"/>
    </row>
    <row r="83" spans="1:3" x14ac:dyDescent="0.15">
      <c r="A83" s="31" t="s">
        <v>4198</v>
      </c>
      <c r="B83" s="31" t="s">
        <v>4150</v>
      </c>
      <c r="C83" s="31" t="s">
        <v>4151</v>
      </c>
    </row>
    <row r="84" spans="1:3" x14ac:dyDescent="0.15">
      <c r="A84" s="24" t="s">
        <v>4199</v>
      </c>
      <c r="B84" s="24">
        <v>156</v>
      </c>
      <c r="C84" s="24">
        <f>156/290*100</f>
        <v>53.793103448275858</v>
      </c>
    </row>
    <row r="85" spans="1:3" x14ac:dyDescent="0.15">
      <c r="A85" s="24" t="s">
        <v>4200</v>
      </c>
      <c r="B85" s="24">
        <v>134</v>
      </c>
      <c r="C85" s="24">
        <f>134/290*100</f>
        <v>46.206896551724135</v>
      </c>
    </row>
    <row r="86" spans="1:3" x14ac:dyDescent="0.15">
      <c r="A86" s="24" t="s">
        <v>4153</v>
      </c>
      <c r="B86" s="35">
        <v>290</v>
      </c>
      <c r="C86" s="35">
        <f>SUM(C84:C85)</f>
        <v>100</v>
      </c>
    </row>
    <row r="87" spans="1:3" x14ac:dyDescent="0.15">
      <c r="A87" s="24"/>
      <c r="B87" s="24"/>
      <c r="C87" s="24"/>
    </row>
    <row r="88" spans="1:3" x14ac:dyDescent="0.15">
      <c r="A88" s="24"/>
      <c r="B88" s="24"/>
      <c r="C88" s="24"/>
    </row>
    <row r="89" spans="1:3" x14ac:dyDescent="0.15">
      <c r="A89" s="31" t="s">
        <v>4201</v>
      </c>
      <c r="B89" s="31" t="s">
        <v>4150</v>
      </c>
      <c r="C89" s="31" t="s">
        <v>4151</v>
      </c>
    </row>
    <row r="90" spans="1:3" x14ac:dyDescent="0.15">
      <c r="A90" s="24" t="s">
        <v>4202</v>
      </c>
      <c r="B90" s="24">
        <v>1</v>
      </c>
      <c r="C90" s="24">
        <f>1/290*100</f>
        <v>0.34482758620689657</v>
      </c>
    </row>
    <row r="91" spans="1:3" x14ac:dyDescent="0.15">
      <c r="A91" s="24" t="s">
        <v>4203</v>
      </c>
      <c r="B91" s="24">
        <v>50</v>
      </c>
      <c r="C91" s="24">
        <f>50/290*100</f>
        <v>17.241379310344829</v>
      </c>
    </row>
    <row r="92" spans="1:3" x14ac:dyDescent="0.15">
      <c r="A92" s="24" t="s">
        <v>4204</v>
      </c>
      <c r="B92" s="24">
        <v>4</v>
      </c>
      <c r="C92" s="24">
        <f>4/290*100</f>
        <v>1.3793103448275863</v>
      </c>
    </row>
    <row r="93" spans="1:3" x14ac:dyDescent="0.15">
      <c r="A93" s="24" t="s">
        <v>4205</v>
      </c>
      <c r="B93" s="24">
        <v>15</v>
      </c>
      <c r="C93" s="24">
        <f>15/290*100</f>
        <v>5.1724137931034484</v>
      </c>
    </row>
    <row r="94" spans="1:3" x14ac:dyDescent="0.15">
      <c r="A94" s="24" t="s">
        <v>4206</v>
      </c>
      <c r="B94" s="24">
        <v>90</v>
      </c>
      <c r="C94" s="24">
        <f>90/290*100</f>
        <v>31.03448275862069</v>
      </c>
    </row>
    <row r="95" spans="1:3" x14ac:dyDescent="0.15">
      <c r="A95" s="24" t="s">
        <v>4207</v>
      </c>
      <c r="B95" s="24">
        <v>16</v>
      </c>
      <c r="C95" s="24">
        <f>16/290*100</f>
        <v>5.5172413793103452</v>
      </c>
    </row>
    <row r="96" spans="1:3" x14ac:dyDescent="0.15">
      <c r="A96" s="24" t="s">
        <v>4208</v>
      </c>
      <c r="B96" s="24">
        <v>5</v>
      </c>
      <c r="C96" s="24">
        <f>5/290*100</f>
        <v>1.7241379310344827</v>
      </c>
    </row>
    <row r="97" spans="1:3" x14ac:dyDescent="0.15">
      <c r="A97" s="24" t="s">
        <v>4209</v>
      </c>
      <c r="B97" s="24">
        <v>1</v>
      </c>
      <c r="C97" s="24">
        <f>1/290*100</f>
        <v>0.34482758620689657</v>
      </c>
    </row>
    <row r="98" spans="1:3" x14ac:dyDescent="0.15">
      <c r="A98" s="24" t="s">
        <v>4210</v>
      </c>
      <c r="B98" s="24">
        <v>1</v>
      </c>
      <c r="C98" s="24">
        <f>1/290*100</f>
        <v>0.34482758620689657</v>
      </c>
    </row>
    <row r="99" spans="1:3" x14ac:dyDescent="0.15">
      <c r="A99" s="24" t="s">
        <v>4211</v>
      </c>
      <c r="B99" s="24">
        <v>6</v>
      </c>
      <c r="C99" s="24">
        <f>6/290*100</f>
        <v>2.0689655172413794</v>
      </c>
    </row>
    <row r="100" spans="1:3" x14ac:dyDescent="0.15">
      <c r="A100" s="24" t="s">
        <v>4212</v>
      </c>
      <c r="B100" s="24">
        <v>25</v>
      </c>
      <c r="C100" s="24">
        <f>25/290*100</f>
        <v>8.6206896551724146</v>
      </c>
    </row>
    <row r="101" spans="1:3" x14ac:dyDescent="0.15">
      <c r="A101" s="24" t="s">
        <v>4213</v>
      </c>
      <c r="B101" s="24">
        <v>8</v>
      </c>
      <c r="C101" s="24">
        <f>8/290*100</f>
        <v>2.7586206896551726</v>
      </c>
    </row>
    <row r="102" spans="1:3" x14ac:dyDescent="0.15">
      <c r="A102" s="24" t="s">
        <v>4214</v>
      </c>
      <c r="B102" s="24">
        <v>5</v>
      </c>
      <c r="C102" s="24">
        <f>5/290*100</f>
        <v>1.7241379310344827</v>
      </c>
    </row>
    <row r="103" spans="1:3" x14ac:dyDescent="0.15">
      <c r="A103" s="24" t="s">
        <v>4215</v>
      </c>
      <c r="B103" s="24">
        <v>10</v>
      </c>
      <c r="C103" s="24">
        <f>10/290*100</f>
        <v>3.4482758620689653</v>
      </c>
    </row>
    <row r="104" spans="1:3" x14ac:dyDescent="0.15">
      <c r="A104" s="24" t="s">
        <v>4216</v>
      </c>
      <c r="B104" s="24">
        <v>46</v>
      </c>
      <c r="C104" s="24">
        <f>46/290*100</f>
        <v>15.862068965517242</v>
      </c>
    </row>
    <row r="105" spans="1:3" x14ac:dyDescent="0.15">
      <c r="A105" s="24" t="s">
        <v>4217</v>
      </c>
      <c r="B105" s="24">
        <v>4</v>
      </c>
      <c r="C105" s="24">
        <f>4/290*100</f>
        <v>1.3793103448275863</v>
      </c>
    </row>
    <row r="106" spans="1:3" x14ac:dyDescent="0.15">
      <c r="A106" s="24" t="s">
        <v>4218</v>
      </c>
      <c r="B106" s="24">
        <v>3</v>
      </c>
      <c r="C106" s="24">
        <f>3/290*100</f>
        <v>1.0344827586206897</v>
      </c>
    </row>
    <row r="107" spans="1:3" x14ac:dyDescent="0.15">
      <c r="A107" s="24" t="s">
        <v>4153</v>
      </c>
      <c r="B107" s="35">
        <f>SUM(B90:B106)</f>
        <v>290</v>
      </c>
      <c r="C107" s="35">
        <f>SUM(C90:C106)</f>
        <v>99.999999999999986</v>
      </c>
    </row>
    <row r="108" spans="1:3" x14ac:dyDescent="0.15">
      <c r="A108" s="24"/>
      <c r="B108" s="24"/>
      <c r="C108" s="24"/>
    </row>
    <row r="109" spans="1:3" x14ac:dyDescent="0.15">
      <c r="A109" s="31" t="s">
        <v>4219</v>
      </c>
      <c r="B109" s="31" t="s">
        <v>4150</v>
      </c>
      <c r="C109" s="31" t="s">
        <v>4151</v>
      </c>
    </row>
    <row r="110" spans="1:3" x14ac:dyDescent="0.15">
      <c r="A110" s="24" t="s">
        <v>4220</v>
      </c>
      <c r="B110" s="24">
        <v>125</v>
      </c>
      <c r="C110" s="24">
        <f>125/290*100</f>
        <v>43.103448275862064</v>
      </c>
    </row>
    <row r="111" spans="1:3" x14ac:dyDescent="0.15">
      <c r="A111" s="24" t="s">
        <v>4221</v>
      </c>
      <c r="B111" s="24">
        <v>41</v>
      </c>
      <c r="C111" s="24">
        <f>41/290*100</f>
        <v>14.13793103448276</v>
      </c>
    </row>
    <row r="112" spans="1:3" x14ac:dyDescent="0.15">
      <c r="A112" s="24" t="s">
        <v>4222</v>
      </c>
      <c r="B112" s="24">
        <v>3</v>
      </c>
      <c r="C112" s="24">
        <f>3/290*100</f>
        <v>1.0344827586206897</v>
      </c>
    </row>
    <row r="113" spans="1:3" x14ac:dyDescent="0.15">
      <c r="A113" s="24" t="s">
        <v>176</v>
      </c>
      <c r="B113" s="24">
        <v>7</v>
      </c>
      <c r="C113" s="24">
        <f>7/290*100</f>
        <v>2.4137931034482758</v>
      </c>
    </row>
    <row r="114" spans="1:3" x14ac:dyDescent="0.15">
      <c r="A114" s="24" t="s">
        <v>4223</v>
      </c>
      <c r="B114" s="24">
        <v>13</v>
      </c>
      <c r="C114" s="24">
        <f>13/290*100</f>
        <v>4.4827586206896548</v>
      </c>
    </row>
    <row r="115" spans="1:3" x14ac:dyDescent="0.15">
      <c r="A115" s="24" t="s">
        <v>4224</v>
      </c>
      <c r="B115" s="24">
        <v>91</v>
      </c>
      <c r="C115" s="24">
        <f>91/290*100</f>
        <v>31.379310344827587</v>
      </c>
    </row>
    <row r="116" spans="1:3" x14ac:dyDescent="0.15">
      <c r="A116" s="24" t="s">
        <v>4225</v>
      </c>
      <c r="B116" s="24">
        <v>10</v>
      </c>
      <c r="C116" s="24">
        <f>10/290*100</f>
        <v>3.4482758620689653</v>
      </c>
    </row>
    <row r="117" spans="1:3" x14ac:dyDescent="0.15">
      <c r="A117" s="24" t="s">
        <v>4153</v>
      </c>
      <c r="B117" s="35">
        <f>SUM(B110:B116)</f>
        <v>290</v>
      </c>
      <c r="C117" s="35">
        <f>SUM(C110:C116)</f>
        <v>100</v>
      </c>
    </row>
    <row r="118" spans="1:3" x14ac:dyDescent="0.15">
      <c r="A118" s="24"/>
      <c r="B118" s="24"/>
      <c r="C118" s="24"/>
    </row>
    <row r="119" spans="1:3" x14ac:dyDescent="0.15">
      <c r="A119" s="31" t="s">
        <v>4226</v>
      </c>
      <c r="B119" s="31" t="s">
        <v>4150</v>
      </c>
      <c r="C119" s="31" t="s">
        <v>4151</v>
      </c>
    </row>
    <row r="120" spans="1:3" x14ac:dyDescent="0.15">
      <c r="A120" s="29" t="s">
        <v>4227</v>
      </c>
      <c r="B120" s="29">
        <v>1</v>
      </c>
      <c r="C120" s="24">
        <f>1/290*100</f>
        <v>0.34482758620689657</v>
      </c>
    </row>
    <row r="121" spans="1:3" x14ac:dyDescent="0.15">
      <c r="A121" s="29" t="s">
        <v>4228</v>
      </c>
      <c r="B121" s="29">
        <v>20</v>
      </c>
      <c r="C121" s="24">
        <f>20/290*100</f>
        <v>6.8965517241379306</v>
      </c>
    </row>
    <row r="122" spans="1:3" x14ac:dyDescent="0.15">
      <c r="A122" s="24" t="s">
        <v>4229</v>
      </c>
      <c r="B122" s="24">
        <v>5</v>
      </c>
      <c r="C122" s="24">
        <f>5/290*100</f>
        <v>1.7241379310344827</v>
      </c>
    </row>
    <row r="123" spans="1:3" x14ac:dyDescent="0.15">
      <c r="A123" s="24" t="s">
        <v>4230</v>
      </c>
      <c r="B123" s="24">
        <v>4</v>
      </c>
      <c r="C123" s="24">
        <f>4/290*100</f>
        <v>1.3793103448275863</v>
      </c>
    </row>
    <row r="124" spans="1:3" x14ac:dyDescent="0.15">
      <c r="A124" s="24" t="s">
        <v>4231</v>
      </c>
      <c r="B124" s="24">
        <v>42</v>
      </c>
      <c r="C124" s="24">
        <f>42/290*100</f>
        <v>14.482758620689657</v>
      </c>
    </row>
    <row r="125" spans="1:3" x14ac:dyDescent="0.15">
      <c r="A125" s="24" t="s">
        <v>4232</v>
      </c>
      <c r="B125" s="24">
        <v>6</v>
      </c>
      <c r="C125" s="24">
        <f>6/290*100</f>
        <v>2.0689655172413794</v>
      </c>
    </row>
    <row r="126" spans="1:3" x14ac:dyDescent="0.15">
      <c r="A126" s="24" t="s">
        <v>4233</v>
      </c>
      <c r="B126" s="24">
        <v>23</v>
      </c>
      <c r="C126" s="24">
        <f>23/290*100</f>
        <v>7.931034482758621</v>
      </c>
    </row>
    <row r="127" spans="1:3" x14ac:dyDescent="0.15">
      <c r="A127" s="24" t="s">
        <v>4234</v>
      </c>
      <c r="B127" s="24">
        <v>1</v>
      </c>
      <c r="C127" s="24">
        <f>1/290*100</f>
        <v>0.34482758620689657</v>
      </c>
    </row>
    <row r="128" spans="1:3" x14ac:dyDescent="0.15">
      <c r="A128" s="24" t="s">
        <v>4235</v>
      </c>
      <c r="B128" s="24">
        <v>2</v>
      </c>
      <c r="C128" s="24">
        <f>2/290*100</f>
        <v>0.68965517241379315</v>
      </c>
    </row>
    <row r="129" spans="1:3" x14ac:dyDescent="0.15">
      <c r="A129" s="24" t="s">
        <v>4236</v>
      </c>
      <c r="B129" s="24">
        <v>155</v>
      </c>
      <c r="C129" s="24">
        <f>155/290*100</f>
        <v>53.448275862068961</v>
      </c>
    </row>
    <row r="130" spans="1:3" x14ac:dyDescent="0.15">
      <c r="A130" s="24" t="s">
        <v>4237</v>
      </c>
      <c r="B130" s="24">
        <v>16</v>
      </c>
      <c r="C130" s="24">
        <f>16/290*100</f>
        <v>5.5172413793103452</v>
      </c>
    </row>
    <row r="131" spans="1:3" x14ac:dyDescent="0.15">
      <c r="A131" s="24" t="s">
        <v>4238</v>
      </c>
      <c r="B131" s="24">
        <v>4</v>
      </c>
      <c r="C131" s="24">
        <f>4/290*100</f>
        <v>1.3793103448275863</v>
      </c>
    </row>
    <row r="132" spans="1:3" x14ac:dyDescent="0.15">
      <c r="A132" s="24" t="s">
        <v>4239</v>
      </c>
      <c r="B132" s="24">
        <v>6</v>
      </c>
      <c r="C132" s="24">
        <f>6/290*100</f>
        <v>2.0689655172413794</v>
      </c>
    </row>
    <row r="133" spans="1:3" x14ac:dyDescent="0.15">
      <c r="A133" s="24" t="s">
        <v>4240</v>
      </c>
      <c r="B133" s="24">
        <v>1</v>
      </c>
      <c r="C133" s="24">
        <f>1/290*100</f>
        <v>0.34482758620689657</v>
      </c>
    </row>
    <row r="134" spans="1:3" x14ac:dyDescent="0.15">
      <c r="A134" s="24" t="s">
        <v>4241</v>
      </c>
      <c r="B134" s="24">
        <v>4</v>
      </c>
      <c r="C134" s="24">
        <f>4/290*100</f>
        <v>1.3793103448275863</v>
      </c>
    </row>
    <row r="135" spans="1:3" x14ac:dyDescent="0.15">
      <c r="A135" s="24" t="s">
        <v>4153</v>
      </c>
      <c r="B135" s="35">
        <f>SUM(B120:B134)</f>
        <v>290</v>
      </c>
      <c r="C135" s="35">
        <f>SUM(C120:C134)</f>
        <v>100</v>
      </c>
    </row>
    <row r="136" spans="1:3" x14ac:dyDescent="0.15">
      <c r="A136" s="24"/>
      <c r="B136" s="24"/>
      <c r="C136" s="24"/>
    </row>
    <row r="137" spans="1:3" x14ac:dyDescent="0.15">
      <c r="A137" s="31" t="s">
        <v>4242</v>
      </c>
      <c r="B137" s="31" t="s">
        <v>4150</v>
      </c>
      <c r="C137" s="31" t="s">
        <v>4151</v>
      </c>
    </row>
    <row r="138" spans="1:3" x14ac:dyDescent="0.15">
      <c r="A138" s="24"/>
      <c r="B138" s="24"/>
      <c r="C138" s="24"/>
    </row>
    <row r="139" spans="1:3" x14ac:dyDescent="0.15">
      <c r="A139" s="24" t="s">
        <v>4243</v>
      </c>
      <c r="B139" s="24">
        <v>35</v>
      </c>
      <c r="C139" s="24">
        <f>35/290*100</f>
        <v>12.068965517241379</v>
      </c>
    </row>
    <row r="140" spans="1:3" x14ac:dyDescent="0.15">
      <c r="A140" s="24" t="s">
        <v>4244</v>
      </c>
      <c r="B140" s="24">
        <v>18</v>
      </c>
      <c r="C140" s="24">
        <f>18/290*100</f>
        <v>6.2068965517241379</v>
      </c>
    </row>
    <row r="141" spans="1:3" x14ac:dyDescent="0.15">
      <c r="A141" s="24" t="s">
        <v>4245</v>
      </c>
      <c r="B141" s="24">
        <v>16</v>
      </c>
      <c r="C141" s="24">
        <f>16/290*100</f>
        <v>5.5172413793103452</v>
      </c>
    </row>
    <row r="142" spans="1:3" x14ac:dyDescent="0.15">
      <c r="A142" s="24" t="s">
        <v>4246</v>
      </c>
      <c r="B142" s="24">
        <v>26</v>
      </c>
      <c r="C142" s="24">
        <f>26/290*100</f>
        <v>8.9655172413793096</v>
      </c>
    </row>
    <row r="143" spans="1:3" x14ac:dyDescent="0.15">
      <c r="A143" s="24" t="s">
        <v>4247</v>
      </c>
      <c r="B143" s="24">
        <v>2</v>
      </c>
      <c r="C143" s="24">
        <f>2/290*100</f>
        <v>0.68965517241379315</v>
      </c>
    </row>
    <row r="144" spans="1:3" x14ac:dyDescent="0.15">
      <c r="A144" s="24" t="s">
        <v>4248</v>
      </c>
      <c r="B144" s="24">
        <v>22</v>
      </c>
      <c r="C144" s="24">
        <f>22/290*100</f>
        <v>7.5862068965517242</v>
      </c>
    </row>
    <row r="145" spans="1:4" x14ac:dyDescent="0.15">
      <c r="A145" s="24" t="s">
        <v>4249</v>
      </c>
      <c r="B145" s="24">
        <v>64</v>
      </c>
      <c r="C145" s="24">
        <f>64/290*100</f>
        <v>22.068965517241381</v>
      </c>
    </row>
    <row r="146" spans="1:4" x14ac:dyDescent="0.15">
      <c r="A146" s="24" t="s">
        <v>4250</v>
      </c>
      <c r="B146" s="24">
        <v>3</v>
      </c>
      <c r="C146" s="24">
        <f>3/290*100</f>
        <v>1.0344827586206897</v>
      </c>
    </row>
    <row r="147" spans="1:4" x14ac:dyDescent="0.15">
      <c r="A147" s="24" t="s">
        <v>4251</v>
      </c>
      <c r="B147" s="24">
        <v>14</v>
      </c>
      <c r="C147" s="24">
        <f>14/290*100</f>
        <v>4.8275862068965516</v>
      </c>
    </row>
    <row r="148" spans="1:4" x14ac:dyDescent="0.15">
      <c r="A148" s="24" t="s">
        <v>4252</v>
      </c>
      <c r="B148" s="24">
        <v>8</v>
      </c>
      <c r="C148" s="24">
        <f>8/290*100</f>
        <v>2.7586206896551726</v>
      </c>
    </row>
    <row r="149" spans="1:4" x14ac:dyDescent="0.15">
      <c r="A149" s="24" t="s">
        <v>3495</v>
      </c>
      <c r="B149" s="24">
        <v>14</v>
      </c>
      <c r="C149" s="24">
        <f>14/290*100</f>
        <v>4.8275862068965516</v>
      </c>
    </row>
    <row r="150" spans="1:4" x14ac:dyDescent="0.15">
      <c r="A150" s="24" t="s">
        <v>4253</v>
      </c>
      <c r="B150" s="24">
        <v>4</v>
      </c>
      <c r="C150" s="24">
        <f>4/290*100</f>
        <v>1.3793103448275863</v>
      </c>
    </row>
    <row r="151" spans="1:4" x14ac:dyDescent="0.15">
      <c r="A151" s="24" t="s">
        <v>4254</v>
      </c>
      <c r="B151" s="24">
        <v>64</v>
      </c>
      <c r="C151" s="24">
        <f>64/290*100</f>
        <v>22.068965517241381</v>
      </c>
    </row>
    <row r="152" spans="1:4" x14ac:dyDescent="0.15">
      <c r="A152" s="24" t="s">
        <v>4153</v>
      </c>
      <c r="B152" s="35">
        <f>SUM(B139:B151)</f>
        <v>290</v>
      </c>
      <c r="C152" s="35">
        <f>SUM(C139:C151)</f>
        <v>100.00000000000001</v>
      </c>
    </row>
    <row r="157" spans="1:4" ht="14" x14ac:dyDescent="0.15">
      <c r="A157" s="6" t="s">
        <v>21</v>
      </c>
      <c r="B157" s="36" t="s">
        <v>4255</v>
      </c>
      <c r="D157" s="28" t="s">
        <v>4256</v>
      </c>
    </row>
    <row r="158" spans="1:4" x14ac:dyDescent="0.15">
      <c r="D158">
        <v>22</v>
      </c>
    </row>
    <row r="159" spans="1:4" x14ac:dyDescent="0.15">
      <c r="A159" s="6" t="s">
        <v>20</v>
      </c>
      <c r="B159" s="11" t="s">
        <v>1325</v>
      </c>
      <c r="D159">
        <v>1</v>
      </c>
    </row>
    <row r="160" spans="1:4" x14ac:dyDescent="0.15">
      <c r="B160" s="11" t="s">
        <v>1680</v>
      </c>
      <c r="D160">
        <v>1</v>
      </c>
    </row>
    <row r="161" spans="1:4" x14ac:dyDescent="0.15">
      <c r="B161" s="11" t="s">
        <v>266</v>
      </c>
      <c r="D161">
        <v>3</v>
      </c>
    </row>
    <row r="162" spans="1:4" x14ac:dyDescent="0.15">
      <c r="B162" s="11" t="s">
        <v>1588</v>
      </c>
      <c r="D162">
        <v>1</v>
      </c>
    </row>
    <row r="163" spans="1:4" x14ac:dyDescent="0.15">
      <c r="B163" s="11" t="s">
        <v>231</v>
      </c>
      <c r="D163">
        <v>1</v>
      </c>
    </row>
    <row r="164" spans="1:4" x14ac:dyDescent="0.15">
      <c r="B164" s="11" t="s">
        <v>59</v>
      </c>
      <c r="D164">
        <v>13</v>
      </c>
    </row>
    <row r="165" spans="1:4" x14ac:dyDescent="0.15">
      <c r="B165" s="11" t="s">
        <v>81</v>
      </c>
      <c r="D165">
        <v>1</v>
      </c>
    </row>
    <row r="166" spans="1:4" x14ac:dyDescent="0.15">
      <c r="B166" s="11" t="s">
        <v>647</v>
      </c>
      <c r="D166">
        <v>1</v>
      </c>
    </row>
    <row r="168" spans="1:4" x14ac:dyDescent="0.15">
      <c r="A168" s="6" t="s">
        <v>19</v>
      </c>
      <c r="B168" s="11" t="s">
        <v>57</v>
      </c>
      <c r="D168">
        <v>16</v>
      </c>
    </row>
    <row r="169" spans="1:4" x14ac:dyDescent="0.15">
      <c r="B169" s="11" t="s">
        <v>231</v>
      </c>
      <c r="D169">
        <v>3</v>
      </c>
    </row>
    <row r="170" spans="1:4" x14ac:dyDescent="0.15">
      <c r="B170" s="11" t="s">
        <v>176</v>
      </c>
      <c r="D170">
        <v>1</v>
      </c>
    </row>
    <row r="171" spans="1:4" x14ac:dyDescent="0.15">
      <c r="B171" s="11" t="s">
        <v>215</v>
      </c>
      <c r="D171">
        <v>2</v>
      </c>
    </row>
    <row r="173" spans="1:4" x14ac:dyDescent="0.15">
      <c r="A173" s="6" t="s">
        <v>18</v>
      </c>
      <c r="B173" s="11" t="s">
        <v>245</v>
      </c>
      <c r="D173">
        <v>4</v>
      </c>
    </row>
    <row r="174" spans="1:4" x14ac:dyDescent="0.15">
      <c r="B174" s="11" t="s">
        <v>151</v>
      </c>
      <c r="D174">
        <v>8</v>
      </c>
    </row>
    <row r="175" spans="1:4" x14ac:dyDescent="0.15">
      <c r="B175" s="11" t="s">
        <v>131</v>
      </c>
      <c r="D175">
        <v>2</v>
      </c>
    </row>
    <row r="176" spans="1:4" x14ac:dyDescent="0.15">
      <c r="B176" s="11" t="s">
        <v>1103</v>
      </c>
      <c r="D176">
        <v>2</v>
      </c>
    </row>
    <row r="177" spans="1:4" x14ac:dyDescent="0.15">
      <c r="B177" s="11" t="s">
        <v>80</v>
      </c>
      <c r="D177">
        <v>4</v>
      </c>
    </row>
    <row r="178" spans="1:4" x14ac:dyDescent="0.15">
      <c r="B178" s="11" t="s">
        <v>55</v>
      </c>
      <c r="D178">
        <v>2</v>
      </c>
    </row>
    <row r="180" spans="1:4" x14ac:dyDescent="0.15">
      <c r="A180" s="6" t="s">
        <v>16</v>
      </c>
      <c r="B180" s="11" t="s">
        <v>52</v>
      </c>
      <c r="D180">
        <v>18</v>
      </c>
    </row>
    <row r="181" spans="1:4" x14ac:dyDescent="0.15">
      <c r="B181" s="13" t="s">
        <v>77</v>
      </c>
      <c r="D181">
        <v>4</v>
      </c>
    </row>
    <row r="183" spans="1:4" x14ac:dyDescent="0.15">
      <c r="A183" s="6" t="s">
        <v>15</v>
      </c>
      <c r="B183" s="11" t="s">
        <v>101</v>
      </c>
      <c r="D183">
        <v>8</v>
      </c>
    </row>
    <row r="184" spans="1:4" x14ac:dyDescent="0.15">
      <c r="B184" s="11" t="s">
        <v>51</v>
      </c>
      <c r="D184">
        <v>13</v>
      </c>
    </row>
    <row r="185" spans="1:4" x14ac:dyDescent="0.15">
      <c r="B185" s="11" t="s">
        <v>76</v>
      </c>
      <c r="D185">
        <v>1</v>
      </c>
    </row>
    <row r="187" spans="1:4" x14ac:dyDescent="0.15">
      <c r="A187" s="6" t="s">
        <v>14</v>
      </c>
      <c r="B187" s="11" t="s">
        <v>75</v>
      </c>
      <c r="D187">
        <v>3</v>
      </c>
    </row>
    <row r="188" spans="1:4" x14ac:dyDescent="0.15">
      <c r="B188" s="11" t="s">
        <v>100</v>
      </c>
      <c r="D188">
        <v>5</v>
      </c>
    </row>
    <row r="189" spans="1:4" x14ac:dyDescent="0.15">
      <c r="B189" s="11" t="s">
        <v>191</v>
      </c>
      <c r="D189">
        <v>1</v>
      </c>
    </row>
    <row r="190" spans="1:4" x14ac:dyDescent="0.15">
      <c r="B190" s="11" t="s">
        <v>485</v>
      </c>
      <c r="D190">
        <v>1</v>
      </c>
    </row>
    <row r="191" spans="1:4" x14ac:dyDescent="0.15">
      <c r="B191" s="11" t="s">
        <v>50</v>
      </c>
      <c r="D191">
        <v>6</v>
      </c>
    </row>
    <row r="192" spans="1:4" x14ac:dyDescent="0.15">
      <c r="B192" s="11" t="s">
        <v>263</v>
      </c>
      <c r="D192">
        <v>6</v>
      </c>
    </row>
    <row r="194" spans="1:4" x14ac:dyDescent="0.15">
      <c r="A194" s="6" t="s">
        <v>12</v>
      </c>
      <c r="B194" s="11" t="s">
        <v>262</v>
      </c>
      <c r="D194">
        <v>3</v>
      </c>
    </row>
    <row r="195" spans="1:4" x14ac:dyDescent="0.15">
      <c r="B195" s="11" t="s">
        <v>49</v>
      </c>
      <c r="D195">
        <v>1</v>
      </c>
    </row>
    <row r="196" spans="1:4" x14ac:dyDescent="0.15">
      <c r="B196" s="11" t="s">
        <v>297</v>
      </c>
      <c r="D196">
        <v>1</v>
      </c>
    </row>
    <row r="197" spans="1:4" x14ac:dyDescent="0.15">
      <c r="B197" s="13" t="s">
        <v>971</v>
      </c>
      <c r="D197">
        <v>2</v>
      </c>
    </row>
    <row r="198" spans="1:4" x14ac:dyDescent="0.15">
      <c r="B198" s="11" t="s">
        <v>539</v>
      </c>
      <c r="D198">
        <v>1</v>
      </c>
    </row>
    <row r="199" spans="1:4" x14ac:dyDescent="0.15">
      <c r="B199" s="11" t="s">
        <v>3300</v>
      </c>
      <c r="D199">
        <v>1</v>
      </c>
    </row>
    <row r="200" spans="1:4" x14ac:dyDescent="0.15">
      <c r="B200" s="11" t="s">
        <v>2695</v>
      </c>
      <c r="D200">
        <v>1</v>
      </c>
    </row>
    <row r="201" spans="1:4" x14ac:dyDescent="0.15">
      <c r="B201" s="11" t="s">
        <v>383</v>
      </c>
      <c r="D201">
        <v>5</v>
      </c>
    </row>
    <row r="202" spans="1:4" x14ac:dyDescent="0.15">
      <c r="B202" s="11" t="s">
        <v>1948</v>
      </c>
      <c r="D202">
        <v>1</v>
      </c>
    </row>
    <row r="203" spans="1:4" x14ac:dyDescent="0.15">
      <c r="B203" s="11" t="s">
        <v>2104</v>
      </c>
      <c r="D203">
        <v>1</v>
      </c>
    </row>
    <row r="204" spans="1:4" x14ac:dyDescent="0.15">
      <c r="B204" s="11" t="s">
        <v>1101</v>
      </c>
      <c r="D204">
        <v>1</v>
      </c>
    </row>
    <row r="205" spans="1:4" x14ac:dyDescent="0.15">
      <c r="B205" s="11" t="s">
        <v>1487</v>
      </c>
      <c r="D205">
        <v>1</v>
      </c>
    </row>
    <row r="206" spans="1:4" x14ac:dyDescent="0.15">
      <c r="B206" s="11" t="s">
        <v>149</v>
      </c>
      <c r="D206">
        <v>3</v>
      </c>
    </row>
    <row r="208" spans="1:4" x14ac:dyDescent="0.15">
      <c r="A208" s="6" t="s">
        <v>11</v>
      </c>
      <c r="B208" s="12">
        <v>2020</v>
      </c>
      <c r="D208">
        <v>5</v>
      </c>
    </row>
    <row r="209" spans="1:24" x14ac:dyDescent="0.15">
      <c r="B209" s="12">
        <v>2021</v>
      </c>
      <c r="D209">
        <v>13</v>
      </c>
    </row>
    <row r="210" spans="1:24" x14ac:dyDescent="0.15">
      <c r="B210" s="13">
        <v>2022</v>
      </c>
      <c r="D210">
        <v>4</v>
      </c>
    </row>
    <row r="217" spans="1:24" ht="14" x14ac:dyDescent="0.15">
      <c r="A217" s="6" t="s">
        <v>21</v>
      </c>
      <c r="B217" t="s">
        <v>4257</v>
      </c>
      <c r="E217" s="6" t="s">
        <v>21</v>
      </c>
      <c r="F217" t="s">
        <v>4257</v>
      </c>
      <c r="H217" s="6" t="s">
        <v>21</v>
      </c>
      <c r="I217" t="s">
        <v>4257</v>
      </c>
      <c r="K217" s="6" t="s">
        <v>21</v>
      </c>
      <c r="L217" t="s">
        <v>4257</v>
      </c>
      <c r="N217" s="6" t="s">
        <v>21</v>
      </c>
      <c r="O217" t="s">
        <v>4257</v>
      </c>
      <c r="Q217" s="6" t="s">
        <v>21</v>
      </c>
      <c r="R217" t="s">
        <v>4257</v>
      </c>
      <c r="T217" s="6" t="s">
        <v>21</v>
      </c>
      <c r="U217" t="s">
        <v>4257</v>
      </c>
      <c r="W217" s="6" t="s">
        <v>21</v>
      </c>
      <c r="X217" t="s">
        <v>4257</v>
      </c>
    </row>
    <row r="218" spans="1:24" x14ac:dyDescent="0.15">
      <c r="A218" s="36" t="s">
        <v>233</v>
      </c>
      <c r="B218" s="49">
        <v>35</v>
      </c>
      <c r="E218" s="54" t="s">
        <v>61</v>
      </c>
      <c r="F218" s="30">
        <v>64</v>
      </c>
      <c r="H218" s="36" t="s">
        <v>679</v>
      </c>
      <c r="I218">
        <v>14</v>
      </c>
      <c r="K218" s="36" t="s">
        <v>217</v>
      </c>
      <c r="L218">
        <v>14</v>
      </c>
      <c r="N218" s="36" t="s">
        <v>109</v>
      </c>
      <c r="O218" s="49">
        <v>64</v>
      </c>
      <c r="Q218" s="36" t="s">
        <v>32</v>
      </c>
      <c r="R218" s="49">
        <v>18</v>
      </c>
      <c r="T218" s="36" t="s">
        <v>198</v>
      </c>
      <c r="U218" s="30">
        <v>16</v>
      </c>
      <c r="W218" s="36" t="s">
        <v>34</v>
      </c>
      <c r="X218" s="30">
        <v>26</v>
      </c>
    </row>
    <row r="220" spans="1:24" x14ac:dyDescent="0.15">
      <c r="A220" s="6" t="s">
        <v>4258</v>
      </c>
      <c r="E220" s="6" t="s">
        <v>4258</v>
      </c>
      <c r="H220" s="6" t="s">
        <v>4258</v>
      </c>
      <c r="K220" s="6" t="s">
        <v>4258</v>
      </c>
      <c r="N220" s="6" t="s">
        <v>4258</v>
      </c>
      <c r="Q220" s="6" t="s">
        <v>4258</v>
      </c>
      <c r="T220" s="6" t="s">
        <v>4258</v>
      </c>
      <c r="W220" s="6" t="s">
        <v>4258</v>
      </c>
    </row>
    <row r="221" spans="1:24" x14ac:dyDescent="0.15">
      <c r="A221" s="45" t="s">
        <v>22</v>
      </c>
      <c r="E221" s="6" t="s">
        <v>22</v>
      </c>
      <c r="H221" s="6" t="s">
        <v>23</v>
      </c>
      <c r="K221" s="6" t="s">
        <v>22</v>
      </c>
      <c r="N221" s="6" t="s">
        <v>22</v>
      </c>
      <c r="Q221" s="6" t="s">
        <v>22</v>
      </c>
      <c r="T221" s="6" t="s">
        <v>24</v>
      </c>
      <c r="W221" s="6" t="s">
        <v>22</v>
      </c>
    </row>
    <row r="222" spans="1:24" x14ac:dyDescent="0.15">
      <c r="A222" s="46" t="s">
        <v>135</v>
      </c>
      <c r="B222">
        <v>35</v>
      </c>
      <c r="E222" s="11" t="s">
        <v>135</v>
      </c>
      <c r="F222">
        <v>6</v>
      </c>
      <c r="H222" s="11" t="s">
        <v>84</v>
      </c>
      <c r="I222">
        <v>1</v>
      </c>
      <c r="K222" s="11" t="s">
        <v>135</v>
      </c>
      <c r="L222">
        <v>1</v>
      </c>
      <c r="N222" s="11" t="s">
        <v>135</v>
      </c>
      <c r="O222">
        <v>1</v>
      </c>
      <c r="Q222" s="11" t="s">
        <v>135</v>
      </c>
      <c r="R222">
        <v>3</v>
      </c>
      <c r="T222" s="11" t="s">
        <v>62</v>
      </c>
      <c r="U222">
        <v>3</v>
      </c>
      <c r="W222" s="11" t="s">
        <v>135</v>
      </c>
      <c r="X222">
        <v>2</v>
      </c>
    </row>
    <row r="223" spans="1:24" x14ac:dyDescent="0.15">
      <c r="A223" s="46" t="s">
        <v>1590</v>
      </c>
      <c r="B223">
        <v>1</v>
      </c>
      <c r="E223" s="11" t="s">
        <v>1590</v>
      </c>
      <c r="F223">
        <v>5</v>
      </c>
      <c r="N223" s="11" t="s">
        <v>1590</v>
      </c>
      <c r="O223">
        <v>1</v>
      </c>
      <c r="Q223" s="11" t="s">
        <v>1590</v>
      </c>
      <c r="R223">
        <v>1</v>
      </c>
      <c r="W223" s="11" t="s">
        <v>2214</v>
      </c>
      <c r="X223">
        <v>1</v>
      </c>
    </row>
    <row r="224" spans="1:24" x14ac:dyDescent="0.15">
      <c r="A224" s="46" t="s">
        <v>2214</v>
      </c>
      <c r="B224">
        <v>1</v>
      </c>
      <c r="E224" s="11" t="s">
        <v>1801</v>
      </c>
      <c r="F224">
        <v>1</v>
      </c>
      <c r="H224" s="6" t="s">
        <v>24</v>
      </c>
      <c r="K224" s="6" t="s">
        <v>23</v>
      </c>
      <c r="T224" s="6" t="s">
        <v>26</v>
      </c>
    </row>
    <row r="225" spans="1:24" x14ac:dyDescent="0.15">
      <c r="A225" s="46" t="s">
        <v>1801</v>
      </c>
      <c r="B225">
        <v>2</v>
      </c>
      <c r="H225" s="11" t="s">
        <v>283</v>
      </c>
      <c r="I225">
        <v>2</v>
      </c>
      <c r="K225" s="11" t="s">
        <v>386</v>
      </c>
      <c r="L225">
        <v>1</v>
      </c>
      <c r="N225" s="6" t="s">
        <v>24</v>
      </c>
      <c r="Q225" s="6" t="s">
        <v>23</v>
      </c>
      <c r="T225" s="11" t="s">
        <v>176</v>
      </c>
      <c r="U225">
        <v>1</v>
      </c>
      <c r="W225" s="6" t="s">
        <v>23</v>
      </c>
    </row>
    <row r="226" spans="1:24" x14ac:dyDescent="0.15">
      <c r="N226" s="11" t="s">
        <v>283</v>
      </c>
      <c r="O226">
        <v>1</v>
      </c>
      <c r="Q226" s="11" t="s">
        <v>84</v>
      </c>
      <c r="R226">
        <v>1</v>
      </c>
      <c r="W226" s="11" t="s">
        <v>84</v>
      </c>
      <c r="X226">
        <v>2</v>
      </c>
    </row>
    <row r="227" spans="1:24" x14ac:dyDescent="0.15">
      <c r="A227" s="6" t="s">
        <v>23</v>
      </c>
      <c r="E227" s="6" t="s">
        <v>23</v>
      </c>
      <c r="H227" s="6" t="s">
        <v>26</v>
      </c>
      <c r="K227" s="6" t="s">
        <v>27</v>
      </c>
      <c r="N227" s="11" t="s">
        <v>490</v>
      </c>
      <c r="O227">
        <v>1</v>
      </c>
      <c r="Q227" s="11" t="s">
        <v>386</v>
      </c>
      <c r="R227">
        <v>1</v>
      </c>
      <c r="T227" s="6" t="s">
        <v>30</v>
      </c>
    </row>
    <row r="228" spans="1:24" x14ac:dyDescent="0.15">
      <c r="A228" s="11" t="s">
        <v>320</v>
      </c>
      <c r="B228">
        <v>2</v>
      </c>
      <c r="E228" s="11" t="s">
        <v>84</v>
      </c>
      <c r="F228">
        <v>5</v>
      </c>
      <c r="H228" s="11" t="s">
        <v>1188</v>
      </c>
      <c r="I228">
        <v>4</v>
      </c>
      <c r="K228" s="11" t="s">
        <v>248</v>
      </c>
      <c r="L228">
        <v>2</v>
      </c>
      <c r="N228" s="11" t="s">
        <v>62</v>
      </c>
      <c r="O228">
        <v>1</v>
      </c>
      <c r="T228" s="11" t="s">
        <v>113</v>
      </c>
      <c r="U228">
        <v>1</v>
      </c>
      <c r="W228" s="6" t="s">
        <v>24</v>
      </c>
    </row>
    <row r="229" spans="1:24" x14ac:dyDescent="0.15">
      <c r="A229" s="11" t="s">
        <v>84</v>
      </c>
      <c r="B229">
        <v>1</v>
      </c>
      <c r="E229" s="11" t="s">
        <v>386</v>
      </c>
      <c r="F229">
        <v>2</v>
      </c>
      <c r="H229" s="11" t="s">
        <v>111</v>
      </c>
      <c r="I229">
        <v>1</v>
      </c>
      <c r="Q229" s="6" t="s">
        <v>24</v>
      </c>
      <c r="W229" s="11" t="s">
        <v>568</v>
      </c>
      <c r="X229">
        <v>1</v>
      </c>
    </row>
    <row r="230" spans="1:24" x14ac:dyDescent="0.15">
      <c r="A230" s="11" t="s">
        <v>386</v>
      </c>
      <c r="B230">
        <v>1</v>
      </c>
      <c r="H230" s="11" t="s">
        <v>820</v>
      </c>
      <c r="I230">
        <v>3</v>
      </c>
      <c r="K230" s="6" t="s">
        <v>28</v>
      </c>
      <c r="N230" s="6" t="s">
        <v>26</v>
      </c>
      <c r="Q230" s="11" t="s">
        <v>283</v>
      </c>
      <c r="R230">
        <v>2</v>
      </c>
      <c r="T230" s="6" t="s">
        <v>31</v>
      </c>
      <c r="W230" s="11" t="s">
        <v>62</v>
      </c>
      <c r="X230">
        <v>1</v>
      </c>
    </row>
    <row r="231" spans="1:24" x14ac:dyDescent="0.15">
      <c r="E231" s="55" t="s">
        <v>24</v>
      </c>
      <c r="H231" s="11" t="s">
        <v>285</v>
      </c>
      <c r="I231">
        <v>5</v>
      </c>
      <c r="K231" s="11" t="s">
        <v>794</v>
      </c>
      <c r="L231">
        <v>6</v>
      </c>
      <c r="N231" s="11" t="s">
        <v>111</v>
      </c>
      <c r="O231">
        <v>1</v>
      </c>
      <c r="Q231" s="11" t="s">
        <v>490</v>
      </c>
      <c r="R231">
        <v>1</v>
      </c>
      <c r="T231" s="11" t="s">
        <v>476</v>
      </c>
      <c r="U231">
        <v>1</v>
      </c>
    </row>
    <row r="232" spans="1:24" x14ac:dyDescent="0.15">
      <c r="A232" s="6" t="s">
        <v>24</v>
      </c>
      <c r="E232" s="56" t="s">
        <v>234</v>
      </c>
      <c r="F232">
        <v>4</v>
      </c>
      <c r="H232" s="11" t="s">
        <v>176</v>
      </c>
      <c r="I232">
        <v>1</v>
      </c>
      <c r="K232" s="11" t="s">
        <v>250</v>
      </c>
      <c r="L232">
        <v>1</v>
      </c>
      <c r="T232" s="11" t="s">
        <v>176</v>
      </c>
      <c r="U232">
        <v>1</v>
      </c>
      <c r="W232" s="6" t="s">
        <v>30</v>
      </c>
    </row>
    <row r="233" spans="1:24" x14ac:dyDescent="0.15">
      <c r="A233" s="11" t="s">
        <v>234</v>
      </c>
      <c r="B233">
        <v>1</v>
      </c>
      <c r="E233" s="56" t="s">
        <v>650</v>
      </c>
      <c r="F233">
        <v>8</v>
      </c>
      <c r="K233" s="11" t="s">
        <v>1774</v>
      </c>
      <c r="L233">
        <v>4</v>
      </c>
      <c r="N233" s="6" t="s">
        <v>28</v>
      </c>
      <c r="Q233" s="6" t="s">
        <v>27</v>
      </c>
      <c r="W233" s="11" t="s">
        <v>113</v>
      </c>
      <c r="X233">
        <v>1</v>
      </c>
    </row>
    <row r="234" spans="1:24" ht="14" x14ac:dyDescent="0.15">
      <c r="A234" s="11" t="s">
        <v>490</v>
      </c>
      <c r="B234">
        <v>1</v>
      </c>
      <c r="E234" s="57" t="s">
        <v>490</v>
      </c>
      <c r="F234">
        <v>9</v>
      </c>
      <c r="H234" s="6" t="s">
        <v>27</v>
      </c>
      <c r="K234" t="s">
        <v>304</v>
      </c>
      <c r="L234">
        <v>3</v>
      </c>
      <c r="N234" s="11" t="s">
        <v>3012</v>
      </c>
      <c r="O234">
        <v>1</v>
      </c>
      <c r="Q234" s="11" t="s">
        <v>248</v>
      </c>
      <c r="R234">
        <v>1</v>
      </c>
      <c r="T234" s="45" t="s">
        <v>33</v>
      </c>
    </row>
    <row r="235" spans="1:24" x14ac:dyDescent="0.15">
      <c r="A235" s="11" t="s">
        <v>62</v>
      </c>
      <c r="B235">
        <v>1</v>
      </c>
      <c r="E235" s="58" t="s">
        <v>568</v>
      </c>
      <c r="F235">
        <v>3</v>
      </c>
      <c r="H235" s="11" t="s">
        <v>248</v>
      </c>
      <c r="I235">
        <v>1</v>
      </c>
      <c r="T235" s="51" t="s">
        <v>199</v>
      </c>
      <c r="U235">
        <v>5</v>
      </c>
      <c r="W235" s="6" t="s">
        <v>31</v>
      </c>
    </row>
    <row r="236" spans="1:24" x14ac:dyDescent="0.15">
      <c r="A236" s="11" t="s">
        <v>283</v>
      </c>
      <c r="B236">
        <v>1</v>
      </c>
      <c r="E236" s="58" t="s">
        <v>1494</v>
      </c>
      <c r="F236">
        <v>2</v>
      </c>
      <c r="K236" s="6" t="s">
        <v>29</v>
      </c>
      <c r="N236" s="45" t="s">
        <v>30</v>
      </c>
      <c r="Q236" s="6" t="s">
        <v>30</v>
      </c>
      <c r="T236" s="51" t="s">
        <v>779</v>
      </c>
      <c r="U236">
        <v>2</v>
      </c>
      <c r="W236" s="11" t="s">
        <v>476</v>
      </c>
      <c r="X236">
        <v>1</v>
      </c>
    </row>
    <row r="237" spans="1:24" x14ac:dyDescent="0.15">
      <c r="E237" s="59" t="s">
        <v>62</v>
      </c>
      <c r="F237">
        <v>25</v>
      </c>
      <c r="H237" s="6" t="s">
        <v>28</v>
      </c>
      <c r="K237" s="11" t="s">
        <v>1740</v>
      </c>
      <c r="L237">
        <v>1</v>
      </c>
      <c r="N237" s="48" t="s">
        <v>1190</v>
      </c>
      <c r="O237">
        <v>1</v>
      </c>
      <c r="Q237" s="11" t="s">
        <v>176</v>
      </c>
      <c r="R237">
        <v>1</v>
      </c>
      <c r="T237" s="51" t="s">
        <v>178</v>
      </c>
      <c r="U237">
        <v>8</v>
      </c>
    </row>
    <row r="238" spans="1:24" x14ac:dyDescent="0.15">
      <c r="A238" s="6" t="s">
        <v>25</v>
      </c>
      <c r="E238" s="56" t="s">
        <v>3812</v>
      </c>
      <c r="F238">
        <v>2</v>
      </c>
      <c r="H238" s="11" t="s">
        <v>176</v>
      </c>
      <c r="I238">
        <v>1</v>
      </c>
      <c r="N238" s="48" t="s">
        <v>2184</v>
      </c>
      <c r="O238">
        <v>1</v>
      </c>
      <c r="T238" s="51" t="s">
        <v>176</v>
      </c>
      <c r="U238">
        <v>1</v>
      </c>
      <c r="W238" s="45" t="s">
        <v>34</v>
      </c>
    </row>
    <row r="239" spans="1:24" x14ac:dyDescent="0.15">
      <c r="A239" s="11" t="s">
        <v>2448</v>
      </c>
      <c r="B239">
        <v>2</v>
      </c>
      <c r="E239" s="56" t="s">
        <v>283</v>
      </c>
      <c r="F239">
        <v>10</v>
      </c>
      <c r="K239" s="6" t="s">
        <v>30</v>
      </c>
      <c r="N239" s="48" t="s">
        <v>302</v>
      </c>
      <c r="O239">
        <v>1</v>
      </c>
      <c r="Q239" s="45" t="s">
        <v>32</v>
      </c>
      <c r="W239" s="52" t="s">
        <v>1153</v>
      </c>
      <c r="X239">
        <v>2</v>
      </c>
    </row>
    <row r="240" spans="1:24" x14ac:dyDescent="0.15">
      <c r="E240" s="60" t="s">
        <v>1357</v>
      </c>
      <c r="F240">
        <v>1</v>
      </c>
      <c r="H240" s="6" t="s">
        <v>29</v>
      </c>
      <c r="K240" s="11" t="s">
        <v>113</v>
      </c>
      <c r="L240">
        <v>2</v>
      </c>
      <c r="N240" s="48" t="s">
        <v>4259</v>
      </c>
      <c r="O240">
        <v>1</v>
      </c>
      <c r="Q240" s="50" t="s">
        <v>886</v>
      </c>
      <c r="R240">
        <v>5</v>
      </c>
      <c r="T240" s="6" t="s">
        <v>34</v>
      </c>
      <c r="W240" s="52" t="s">
        <v>553</v>
      </c>
      <c r="X240">
        <v>11</v>
      </c>
    </row>
    <row r="241" spans="1:24" ht="14" x14ac:dyDescent="0.15">
      <c r="A241" s="6" t="s">
        <v>26</v>
      </c>
      <c r="H241" s="11" t="s">
        <v>3232</v>
      </c>
      <c r="I241">
        <v>1</v>
      </c>
      <c r="K241" s="11" t="s">
        <v>176</v>
      </c>
      <c r="L241">
        <v>1</v>
      </c>
      <c r="N241" s="47" t="s">
        <v>113</v>
      </c>
      <c r="O241">
        <v>52</v>
      </c>
      <c r="Q241" s="50" t="s">
        <v>593</v>
      </c>
      <c r="R241">
        <v>5</v>
      </c>
      <c r="T241" s="11" t="s">
        <v>1153</v>
      </c>
      <c r="U241">
        <v>1</v>
      </c>
      <c r="W241" s="53" t="s">
        <v>4260</v>
      </c>
      <c r="X241">
        <v>1</v>
      </c>
    </row>
    <row r="242" spans="1:24" x14ac:dyDescent="0.15">
      <c r="A242" s="11" t="s">
        <v>2450</v>
      </c>
      <c r="B242">
        <v>2</v>
      </c>
      <c r="E242" s="6" t="s">
        <v>25</v>
      </c>
      <c r="N242" s="48" t="s">
        <v>176</v>
      </c>
      <c r="O242">
        <v>7</v>
      </c>
      <c r="Q242" s="50" t="s">
        <v>400</v>
      </c>
      <c r="R242">
        <v>2</v>
      </c>
      <c r="W242" s="52" t="s">
        <v>1017</v>
      </c>
      <c r="X242">
        <v>1</v>
      </c>
    </row>
    <row r="243" spans="1:24" x14ac:dyDescent="0.15">
      <c r="E243" s="11" t="s">
        <v>1424</v>
      </c>
      <c r="F243">
        <v>1</v>
      </c>
      <c r="H243" s="6" t="s">
        <v>30</v>
      </c>
      <c r="K243" s="6" t="s">
        <v>31</v>
      </c>
      <c r="Q243" s="50" t="s">
        <v>1266</v>
      </c>
      <c r="R243">
        <v>4</v>
      </c>
      <c r="W243" s="52" t="s">
        <v>138</v>
      </c>
      <c r="X243">
        <v>10</v>
      </c>
    </row>
    <row r="244" spans="1:24" ht="14" x14ac:dyDescent="0.15">
      <c r="A244" s="6" t="s">
        <v>27</v>
      </c>
      <c r="H244" s="11" t="s">
        <v>1190</v>
      </c>
      <c r="I244">
        <v>1</v>
      </c>
      <c r="K244" s="11" t="s">
        <v>176</v>
      </c>
      <c r="L244">
        <v>1</v>
      </c>
      <c r="N244" s="6" t="s">
        <v>31</v>
      </c>
      <c r="W244" s="53" t="s">
        <v>176</v>
      </c>
      <c r="X244">
        <v>1</v>
      </c>
    </row>
    <row r="245" spans="1:24" x14ac:dyDescent="0.15">
      <c r="A245" s="11" t="s">
        <v>174</v>
      </c>
      <c r="B245">
        <v>2</v>
      </c>
      <c r="E245" s="6" t="s">
        <v>26</v>
      </c>
      <c r="H245" s="11" t="s">
        <v>113</v>
      </c>
      <c r="I245">
        <v>1</v>
      </c>
      <c r="N245" s="11" t="s">
        <v>723</v>
      </c>
      <c r="O245">
        <v>5</v>
      </c>
    </row>
    <row r="246" spans="1:24" x14ac:dyDescent="0.15">
      <c r="A246" s="11" t="s">
        <v>248</v>
      </c>
      <c r="B246">
        <v>2</v>
      </c>
      <c r="E246" s="11" t="s">
        <v>285</v>
      </c>
      <c r="F246">
        <v>2</v>
      </c>
      <c r="N246" s="11" t="s">
        <v>1057</v>
      </c>
      <c r="O246">
        <v>1</v>
      </c>
    </row>
    <row r="247" spans="1:24" x14ac:dyDescent="0.15">
      <c r="H247" s="6" t="s">
        <v>31</v>
      </c>
      <c r="N247" s="11" t="s">
        <v>528</v>
      </c>
      <c r="O247">
        <v>3</v>
      </c>
    </row>
    <row r="248" spans="1:24" x14ac:dyDescent="0.15">
      <c r="A248" s="6" t="s">
        <v>28</v>
      </c>
      <c r="E248" s="6" t="s">
        <v>27</v>
      </c>
      <c r="H248" s="11" t="s">
        <v>528</v>
      </c>
      <c r="I248">
        <v>1</v>
      </c>
      <c r="N248" s="11" t="s">
        <v>476</v>
      </c>
      <c r="O248">
        <v>8</v>
      </c>
    </row>
    <row r="249" spans="1:24" x14ac:dyDescent="0.15">
      <c r="A249" s="11" t="s">
        <v>794</v>
      </c>
      <c r="B249">
        <v>1</v>
      </c>
      <c r="E249" s="11" t="s">
        <v>248</v>
      </c>
      <c r="F249">
        <v>9</v>
      </c>
      <c r="N249" s="11" t="s">
        <v>176</v>
      </c>
      <c r="O249">
        <v>24</v>
      </c>
    </row>
    <row r="250" spans="1:24" x14ac:dyDescent="0.15">
      <c r="A250" s="11" t="s">
        <v>794</v>
      </c>
      <c r="B250">
        <v>1</v>
      </c>
      <c r="N250" s="11" t="s">
        <v>4052</v>
      </c>
      <c r="O250">
        <v>1</v>
      </c>
    </row>
    <row r="251" spans="1:24" x14ac:dyDescent="0.15">
      <c r="E251" s="6" t="s">
        <v>28</v>
      </c>
      <c r="N251" s="11" t="s">
        <v>115</v>
      </c>
      <c r="O251">
        <v>2</v>
      </c>
    </row>
    <row r="252" spans="1:24" x14ac:dyDescent="0.15">
      <c r="A252" s="6" t="s">
        <v>30</v>
      </c>
      <c r="E252" s="13" t="s">
        <v>1698</v>
      </c>
      <c r="F252">
        <v>1</v>
      </c>
    </row>
    <row r="253" spans="1:24" x14ac:dyDescent="0.15">
      <c r="A253" s="11" t="s">
        <v>2184</v>
      </c>
      <c r="B253">
        <v>1</v>
      </c>
      <c r="E253" s="11" t="s">
        <v>1774</v>
      </c>
      <c r="F253">
        <v>2</v>
      </c>
      <c r="N253" s="6" t="s">
        <v>33</v>
      </c>
    </row>
    <row r="254" spans="1:24" x14ac:dyDescent="0.15">
      <c r="A254" s="11" t="s">
        <v>113</v>
      </c>
      <c r="B254">
        <v>2</v>
      </c>
      <c r="N254" s="11" t="s">
        <v>199</v>
      </c>
      <c r="O254">
        <v>1</v>
      </c>
    </row>
    <row r="255" spans="1:24" x14ac:dyDescent="0.15">
      <c r="E255" s="6" t="s">
        <v>29</v>
      </c>
      <c r="N255" s="11" t="s">
        <v>178</v>
      </c>
      <c r="O255">
        <v>1</v>
      </c>
    </row>
    <row r="256" spans="1:24" x14ac:dyDescent="0.15">
      <c r="A256" s="6" t="s">
        <v>31</v>
      </c>
      <c r="E256" s="11" t="s">
        <v>1738</v>
      </c>
      <c r="F256">
        <v>1</v>
      </c>
    </row>
    <row r="257" spans="1:15" x14ac:dyDescent="0.15">
      <c r="A257" s="11" t="s">
        <v>176</v>
      </c>
      <c r="B257">
        <v>1</v>
      </c>
      <c r="N257" s="6" t="s">
        <v>34</v>
      </c>
    </row>
    <row r="258" spans="1:15" x14ac:dyDescent="0.15">
      <c r="E258" s="6" t="s">
        <v>30</v>
      </c>
      <c r="N258" s="11" t="s">
        <v>553</v>
      </c>
      <c r="O258">
        <v>1</v>
      </c>
    </row>
    <row r="259" spans="1:15" x14ac:dyDescent="0.15">
      <c r="A259" s="6" t="s">
        <v>32</v>
      </c>
      <c r="E259" s="11" t="s">
        <v>1190</v>
      </c>
      <c r="F259">
        <v>1</v>
      </c>
      <c r="N259" s="11" t="s">
        <v>138</v>
      </c>
      <c r="O259">
        <v>1</v>
      </c>
    </row>
    <row r="260" spans="1:15" x14ac:dyDescent="0.15">
      <c r="A260" s="11" t="s">
        <v>593</v>
      </c>
      <c r="B260">
        <v>1</v>
      </c>
      <c r="E260" s="11" t="s">
        <v>113</v>
      </c>
      <c r="F260">
        <v>2</v>
      </c>
    </row>
    <row r="261" spans="1:15" x14ac:dyDescent="0.15">
      <c r="A261" s="11" t="s">
        <v>1266</v>
      </c>
      <c r="B261">
        <v>1</v>
      </c>
      <c r="E261" s="11" t="s">
        <v>176</v>
      </c>
      <c r="F261">
        <v>2</v>
      </c>
    </row>
    <row r="263" spans="1:15" x14ac:dyDescent="0.15">
      <c r="A263" s="6" t="s">
        <v>33</v>
      </c>
      <c r="E263" s="6" t="s">
        <v>31</v>
      </c>
    </row>
    <row r="264" spans="1:15" x14ac:dyDescent="0.15">
      <c r="A264" s="13" t="s">
        <v>779</v>
      </c>
      <c r="B264">
        <v>1</v>
      </c>
      <c r="E264" s="11" t="s">
        <v>528</v>
      </c>
      <c r="F264">
        <v>1</v>
      </c>
    </row>
    <row r="265" spans="1:15" x14ac:dyDescent="0.15">
      <c r="A265" s="11" t="s">
        <v>178</v>
      </c>
      <c r="B265">
        <v>1</v>
      </c>
      <c r="E265" s="11" t="s">
        <v>476</v>
      </c>
      <c r="F265">
        <v>1</v>
      </c>
    </row>
    <row r="267" spans="1:15" x14ac:dyDescent="0.15">
      <c r="A267" s="6" t="s">
        <v>34</v>
      </c>
      <c r="E267" s="6" t="s">
        <v>32</v>
      </c>
    </row>
    <row r="268" spans="1:15" x14ac:dyDescent="0.15">
      <c r="A268" s="11" t="s">
        <v>1153</v>
      </c>
      <c r="B268">
        <v>1</v>
      </c>
      <c r="E268" s="11" t="s">
        <v>1266</v>
      </c>
      <c r="F268">
        <v>1</v>
      </c>
    </row>
    <row r="269" spans="1:15" x14ac:dyDescent="0.15">
      <c r="A269" s="11" t="s">
        <v>138</v>
      </c>
      <c r="B269">
        <v>1</v>
      </c>
      <c r="E269" s="11" t="s">
        <v>176</v>
      </c>
      <c r="F269">
        <v>1</v>
      </c>
    </row>
    <row r="271" spans="1:15" x14ac:dyDescent="0.15">
      <c r="E271" s="6" t="s">
        <v>33</v>
      </c>
    </row>
    <row r="272" spans="1:15" x14ac:dyDescent="0.15">
      <c r="E272" s="11" t="s">
        <v>178</v>
      </c>
      <c r="F272">
        <v>3</v>
      </c>
    </row>
    <row r="274" spans="5:6" x14ac:dyDescent="0.15">
      <c r="E274" s="6" t="s">
        <v>34</v>
      </c>
    </row>
    <row r="275" spans="5:6" x14ac:dyDescent="0.15">
      <c r="E275" s="11" t="s">
        <v>553</v>
      </c>
      <c r="F275">
        <v>1</v>
      </c>
    </row>
    <row r="276" spans="5:6" x14ac:dyDescent="0.15">
      <c r="E276" s="11" t="s">
        <v>138</v>
      </c>
      <c r="F276">
        <v>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BC2DD4-FCB9-498C-9BCE-713DF1F41075}">
  <dimension ref="A1:J191"/>
  <sheetViews>
    <sheetView topLeftCell="M27" workbookViewId="0">
      <selection activeCell="M27" sqref="M27"/>
    </sheetView>
  </sheetViews>
  <sheetFormatPr baseColWidth="10" defaultColWidth="8.83203125" defaultRowHeight="13" x14ac:dyDescent="0.15"/>
  <sheetData>
    <row r="1" spans="1:10" x14ac:dyDescent="0.15">
      <c r="A1" s="23" t="s">
        <v>4261</v>
      </c>
      <c r="B1" s="23" t="s">
        <v>4150</v>
      </c>
      <c r="C1" s="23" t="s">
        <v>4151</v>
      </c>
    </row>
    <row r="2" spans="1:10" x14ac:dyDescent="0.15">
      <c r="A2" s="24">
        <v>2022</v>
      </c>
      <c r="B2" s="24">
        <v>55</v>
      </c>
      <c r="C2" s="24">
        <f>55/290*100</f>
        <v>18.96551724137931</v>
      </c>
    </row>
    <row r="3" spans="1:10" x14ac:dyDescent="0.15">
      <c r="A3" s="24">
        <v>2021</v>
      </c>
      <c r="B3" s="24">
        <v>187</v>
      </c>
      <c r="C3" s="24">
        <f>187/290*100</f>
        <v>64.482758620689651</v>
      </c>
    </row>
    <row r="4" spans="1:10" ht="14" x14ac:dyDescent="0.15">
      <c r="A4" s="24">
        <v>2020</v>
      </c>
      <c r="B4" s="24">
        <v>48</v>
      </c>
      <c r="C4" s="24">
        <f>48/290*100</f>
        <v>16.551724137931036</v>
      </c>
      <c r="G4" t="s">
        <v>4262</v>
      </c>
      <c r="H4">
        <v>2020</v>
      </c>
      <c r="I4">
        <v>2021</v>
      </c>
      <c r="J4">
        <v>2022</v>
      </c>
    </row>
    <row r="5" spans="1:10" x14ac:dyDescent="0.15">
      <c r="A5" s="24"/>
      <c r="B5" s="25">
        <f>SUM(B2:B4)</f>
        <v>290</v>
      </c>
      <c r="C5" s="24">
        <f>SUM(C2:C4)</f>
        <v>99.999999999999986</v>
      </c>
      <c r="G5" s="23" t="s">
        <v>4151</v>
      </c>
      <c r="H5" s="24">
        <f>48/290*100</f>
        <v>16.551724137931036</v>
      </c>
      <c r="I5" s="24">
        <f>187/290*100</f>
        <v>64.482758620689651</v>
      </c>
      <c r="J5" s="24">
        <f>55/290*100</f>
        <v>18.96551724137931</v>
      </c>
    </row>
    <row r="6" spans="1:10" ht="14" x14ac:dyDescent="0.15">
      <c r="G6" t="s">
        <v>4257</v>
      </c>
      <c r="H6">
        <v>48</v>
      </c>
      <c r="I6">
        <v>187</v>
      </c>
      <c r="J6">
        <v>55</v>
      </c>
    </row>
    <row r="9" spans="1:10" x14ac:dyDescent="0.15">
      <c r="A9" s="31" t="s">
        <v>4152</v>
      </c>
      <c r="B9" s="31" t="s">
        <v>4150</v>
      </c>
      <c r="C9" s="31" t="s">
        <v>4151</v>
      </c>
    </row>
    <row r="10" spans="1:10" x14ac:dyDescent="0.15">
      <c r="A10" s="24">
        <v>2022</v>
      </c>
      <c r="B10" s="24">
        <v>55</v>
      </c>
      <c r="C10" s="24">
        <f>55/290*100</f>
        <v>18.96551724137931</v>
      </c>
    </row>
    <row r="11" spans="1:10" x14ac:dyDescent="0.15">
      <c r="A11" s="24">
        <v>2021</v>
      </c>
      <c r="B11" s="24">
        <v>187</v>
      </c>
      <c r="C11" s="24">
        <f>187/290*100</f>
        <v>64.482758620689651</v>
      </c>
    </row>
    <row r="12" spans="1:10" x14ac:dyDescent="0.15">
      <c r="A12" s="24">
        <v>2020</v>
      </c>
      <c r="B12" s="24">
        <v>48</v>
      </c>
      <c r="C12" s="24">
        <f>48/290*100</f>
        <v>16.551724137931036</v>
      </c>
    </row>
    <row r="13" spans="1:10" x14ac:dyDescent="0.15">
      <c r="A13" s="24" t="s">
        <v>4153</v>
      </c>
      <c r="B13" s="32">
        <f>SUM(B10:B12)</f>
        <v>290</v>
      </c>
      <c r="C13" s="32">
        <f>SUM(C10:C12)</f>
        <v>99.999999999999986</v>
      </c>
    </row>
    <row r="38" spans="1:3" x14ac:dyDescent="0.15">
      <c r="A38" s="23" t="s">
        <v>4187</v>
      </c>
      <c r="B38" s="23" t="s">
        <v>4257</v>
      </c>
      <c r="C38" s="23" t="s">
        <v>4151</v>
      </c>
    </row>
    <row r="39" spans="1:3" x14ac:dyDescent="0.15">
      <c r="A39" s="24" t="s">
        <v>4188</v>
      </c>
      <c r="B39" s="24">
        <v>51</v>
      </c>
      <c r="C39" s="24">
        <f>51/297*100</f>
        <v>17.171717171717169</v>
      </c>
    </row>
    <row r="40" spans="1:3" x14ac:dyDescent="0.15">
      <c r="A40" s="24" t="s">
        <v>4189</v>
      </c>
      <c r="B40" s="24">
        <v>40</v>
      </c>
      <c r="C40" s="24">
        <f>40/297*100</f>
        <v>13.468013468013467</v>
      </c>
    </row>
    <row r="41" spans="1:3" x14ac:dyDescent="0.15">
      <c r="A41" s="24" t="s">
        <v>4190</v>
      </c>
      <c r="B41" s="24">
        <v>23</v>
      </c>
      <c r="C41" s="24">
        <f>23/297*100</f>
        <v>7.7441077441077439</v>
      </c>
    </row>
    <row r="42" spans="1:3" x14ac:dyDescent="0.15">
      <c r="A42" s="24" t="s">
        <v>4191</v>
      </c>
      <c r="B42" s="24">
        <v>13</v>
      </c>
      <c r="C42" s="24">
        <f>13/297*100</f>
        <v>4.3771043771043772</v>
      </c>
    </row>
    <row r="43" spans="1:3" x14ac:dyDescent="0.15">
      <c r="A43" s="24" t="s">
        <v>4192</v>
      </c>
      <c r="B43" s="24">
        <v>134</v>
      </c>
      <c r="C43" s="24">
        <f>134/297*100</f>
        <v>45.117845117845121</v>
      </c>
    </row>
    <row r="44" spans="1:3" x14ac:dyDescent="0.15">
      <c r="A44" s="24" t="s">
        <v>4193</v>
      </c>
      <c r="B44" s="24">
        <v>36</v>
      </c>
      <c r="C44" s="24">
        <f>36/297*100</f>
        <v>12.121212121212121</v>
      </c>
    </row>
    <row r="45" spans="1:3" x14ac:dyDescent="0.15">
      <c r="A45" s="24" t="s">
        <v>4153</v>
      </c>
      <c r="B45" s="25">
        <v>297</v>
      </c>
      <c r="C45" s="24">
        <f>SUM(C39:C44)</f>
        <v>100</v>
      </c>
    </row>
    <row r="61" spans="1:3" x14ac:dyDescent="0.15">
      <c r="A61" s="23" t="s">
        <v>4194</v>
      </c>
      <c r="B61" s="23" t="s">
        <v>4257</v>
      </c>
      <c r="C61" s="23" t="s">
        <v>4151</v>
      </c>
    </row>
    <row r="62" spans="1:3" x14ac:dyDescent="0.15">
      <c r="A62" s="24" t="s">
        <v>4195</v>
      </c>
      <c r="B62" s="24">
        <v>117</v>
      </c>
      <c r="C62" s="24">
        <f>117/305*100</f>
        <v>38.360655737704917</v>
      </c>
    </row>
    <row r="63" spans="1:3" x14ac:dyDescent="0.15">
      <c r="A63" s="24" t="s">
        <v>4196</v>
      </c>
      <c r="B63" s="24">
        <v>22</v>
      </c>
      <c r="C63" s="24">
        <f>22/305*100</f>
        <v>7.2131147540983616</v>
      </c>
    </row>
    <row r="64" spans="1:3" x14ac:dyDescent="0.15">
      <c r="A64" s="24" t="s">
        <v>4197</v>
      </c>
      <c r="B64" s="24">
        <v>166</v>
      </c>
      <c r="C64" s="24">
        <f>166/305*100</f>
        <v>54.42622950819672</v>
      </c>
    </row>
    <row r="65" spans="1:3" x14ac:dyDescent="0.15">
      <c r="A65" s="24" t="s">
        <v>4153</v>
      </c>
      <c r="B65" s="25">
        <v>305</v>
      </c>
      <c r="C65" s="24">
        <f>SUM(C62:C64)</f>
        <v>100</v>
      </c>
    </row>
    <row r="88" spans="1:3" x14ac:dyDescent="0.15">
      <c r="A88" s="23" t="s">
        <v>4201</v>
      </c>
      <c r="B88" s="23" t="s">
        <v>4257</v>
      </c>
      <c r="C88" s="24" t="s">
        <v>4151</v>
      </c>
    </row>
    <row r="89" spans="1:3" x14ac:dyDescent="0.15">
      <c r="A89" s="24" t="s">
        <v>4202</v>
      </c>
      <c r="B89" s="24">
        <v>2</v>
      </c>
      <c r="C89" s="24">
        <f>2/306*100</f>
        <v>0.65359477124183007</v>
      </c>
    </row>
    <row r="90" spans="1:3" x14ac:dyDescent="0.15">
      <c r="A90" s="24" t="s">
        <v>4203</v>
      </c>
      <c r="B90" s="24">
        <v>49</v>
      </c>
      <c r="C90" s="24">
        <f>49/306*100</f>
        <v>16.013071895424837</v>
      </c>
    </row>
    <row r="91" spans="1:3" x14ac:dyDescent="0.15">
      <c r="A91" s="24" t="s">
        <v>4204</v>
      </c>
      <c r="B91" s="24">
        <v>3</v>
      </c>
      <c r="C91" s="24">
        <f>3/306*100</f>
        <v>0.98039215686274506</v>
      </c>
    </row>
    <row r="92" spans="1:3" x14ac:dyDescent="0.15">
      <c r="A92" s="24" t="s">
        <v>4205</v>
      </c>
      <c r="B92" s="24">
        <v>13</v>
      </c>
      <c r="C92" s="24">
        <f>13/306*100</f>
        <v>4.2483660130718954</v>
      </c>
    </row>
    <row r="93" spans="1:3" x14ac:dyDescent="0.15">
      <c r="A93" s="24" t="s">
        <v>4206</v>
      </c>
      <c r="B93" s="24">
        <v>95</v>
      </c>
      <c r="C93" s="24">
        <f>95/306*100</f>
        <v>31.045751633986928</v>
      </c>
    </row>
    <row r="94" spans="1:3" x14ac:dyDescent="0.15">
      <c r="A94" s="24" t="s">
        <v>4207</v>
      </c>
      <c r="B94" s="24">
        <v>22</v>
      </c>
      <c r="C94" s="24">
        <f>22/306*100</f>
        <v>7.18954248366013</v>
      </c>
    </row>
    <row r="95" spans="1:3" x14ac:dyDescent="0.15">
      <c r="A95" s="24" t="s">
        <v>4208</v>
      </c>
      <c r="B95" s="24">
        <v>5</v>
      </c>
      <c r="C95" s="24">
        <f>5/306*100</f>
        <v>1.6339869281045754</v>
      </c>
    </row>
    <row r="96" spans="1:3" x14ac:dyDescent="0.15">
      <c r="A96" s="24" t="s">
        <v>4209</v>
      </c>
      <c r="B96" s="24">
        <v>1</v>
      </c>
      <c r="C96" s="24">
        <f>1/306*100</f>
        <v>0.32679738562091504</v>
      </c>
    </row>
    <row r="97" spans="1:3" x14ac:dyDescent="0.15">
      <c r="A97" s="24" t="s">
        <v>4210</v>
      </c>
      <c r="B97" s="24">
        <v>1</v>
      </c>
      <c r="C97" s="24">
        <f>1/306*100</f>
        <v>0.32679738562091504</v>
      </c>
    </row>
    <row r="98" spans="1:3" x14ac:dyDescent="0.15">
      <c r="A98" s="24" t="s">
        <v>4211</v>
      </c>
      <c r="B98" s="24">
        <v>6</v>
      </c>
      <c r="C98" s="24">
        <f>6/306*100</f>
        <v>1.9607843137254901</v>
      </c>
    </row>
    <row r="99" spans="1:3" x14ac:dyDescent="0.15">
      <c r="A99" s="24" t="s">
        <v>4212</v>
      </c>
      <c r="B99" s="24">
        <v>22</v>
      </c>
      <c r="C99" s="24">
        <f>22/306*100</f>
        <v>7.18954248366013</v>
      </c>
    </row>
    <row r="100" spans="1:3" x14ac:dyDescent="0.15">
      <c r="A100" s="24" t="s">
        <v>4213</v>
      </c>
      <c r="B100" s="24">
        <v>7</v>
      </c>
      <c r="C100" s="24">
        <f>7/306*100</f>
        <v>2.2875816993464051</v>
      </c>
    </row>
    <row r="101" spans="1:3" x14ac:dyDescent="0.15">
      <c r="A101" s="24" t="s">
        <v>4214</v>
      </c>
      <c r="B101" s="24">
        <v>2</v>
      </c>
      <c r="C101" s="24">
        <f>2/306*100</f>
        <v>0.65359477124183007</v>
      </c>
    </row>
    <row r="102" spans="1:3" x14ac:dyDescent="0.15">
      <c r="A102" s="24" t="s">
        <v>4215</v>
      </c>
      <c r="B102" s="24">
        <v>9</v>
      </c>
      <c r="C102" s="24">
        <f>9/306*100</f>
        <v>2.9411764705882351</v>
      </c>
    </row>
    <row r="103" spans="1:3" x14ac:dyDescent="0.15">
      <c r="A103" s="24" t="s">
        <v>4216</v>
      </c>
      <c r="B103" s="24">
        <v>47</v>
      </c>
      <c r="C103" s="24">
        <f>47/306*100</f>
        <v>15.359477124183007</v>
      </c>
    </row>
    <row r="104" spans="1:3" x14ac:dyDescent="0.15">
      <c r="A104" s="24" t="s">
        <v>4217</v>
      </c>
      <c r="B104" s="24">
        <v>4</v>
      </c>
      <c r="C104" s="24">
        <f>4/306*100</f>
        <v>1.3071895424836601</v>
      </c>
    </row>
    <row r="105" spans="1:3" x14ac:dyDescent="0.15">
      <c r="A105" s="24" t="s">
        <v>4218</v>
      </c>
      <c r="B105" s="24">
        <v>3</v>
      </c>
      <c r="C105" s="24">
        <f>3/306*100</f>
        <v>0.98039215686274506</v>
      </c>
    </row>
    <row r="106" spans="1:3" x14ac:dyDescent="0.15">
      <c r="A106" s="24" t="s">
        <v>4263</v>
      </c>
      <c r="B106" s="24">
        <v>15</v>
      </c>
      <c r="C106" s="24">
        <f>15/306*100</f>
        <v>4.9019607843137258</v>
      </c>
    </row>
    <row r="107" spans="1:3" x14ac:dyDescent="0.15">
      <c r="A107" s="24" t="s">
        <v>4153</v>
      </c>
      <c r="B107" s="26">
        <v>306</v>
      </c>
      <c r="C107" s="24">
        <f>SUM(C89:C106)</f>
        <v>99.999999999999986</v>
      </c>
    </row>
    <row r="121" spans="1:3" x14ac:dyDescent="0.15">
      <c r="A121" s="23" t="s">
        <v>4219</v>
      </c>
      <c r="B121" s="23" t="s">
        <v>4257</v>
      </c>
      <c r="C121" s="23" t="s">
        <v>4151</v>
      </c>
    </row>
    <row r="122" spans="1:3" x14ac:dyDescent="0.15">
      <c r="A122" s="24" t="s">
        <v>4220</v>
      </c>
      <c r="B122" s="24">
        <v>134</v>
      </c>
      <c r="C122" s="24">
        <f>134/311*100</f>
        <v>43.086816720257239</v>
      </c>
    </row>
    <row r="123" spans="1:3" x14ac:dyDescent="0.15">
      <c r="A123" s="24" t="s">
        <v>4221</v>
      </c>
      <c r="B123" s="24">
        <v>55</v>
      </c>
      <c r="C123" s="24">
        <f>55/311*100</f>
        <v>17.684887459807076</v>
      </c>
    </row>
    <row r="124" spans="1:3" x14ac:dyDescent="0.15">
      <c r="A124" s="24" t="s">
        <v>4222</v>
      </c>
      <c r="B124" s="24">
        <v>8</v>
      </c>
      <c r="C124" s="24">
        <f>8/311*100</f>
        <v>2.572347266881029</v>
      </c>
    </row>
    <row r="125" spans="1:3" x14ac:dyDescent="0.15">
      <c r="A125" s="24" t="s">
        <v>4223</v>
      </c>
      <c r="B125" s="24">
        <v>10</v>
      </c>
      <c r="C125" s="24">
        <f>10/311*100</f>
        <v>3.215434083601286</v>
      </c>
    </row>
    <row r="126" spans="1:3" x14ac:dyDescent="0.15">
      <c r="A126" s="24" t="s">
        <v>4224</v>
      </c>
      <c r="B126" s="24">
        <v>91</v>
      </c>
      <c r="C126" s="24">
        <f>91/311*100</f>
        <v>29.260450160771708</v>
      </c>
    </row>
    <row r="127" spans="1:3" x14ac:dyDescent="0.15">
      <c r="A127" s="24" t="s">
        <v>4225</v>
      </c>
      <c r="B127" s="24">
        <v>13</v>
      </c>
      <c r="C127" s="24">
        <f>13/311*100</f>
        <v>4.180064308681672</v>
      </c>
    </row>
    <row r="128" spans="1:3" x14ac:dyDescent="0.15">
      <c r="A128" s="24" t="s">
        <v>4153</v>
      </c>
      <c r="B128" s="26">
        <v>311</v>
      </c>
      <c r="C128" s="24">
        <f>SUM(C122:C127)</f>
        <v>100.00000000000003</v>
      </c>
    </row>
    <row r="144" spans="1:3" x14ac:dyDescent="0.15">
      <c r="A144" s="23" t="s">
        <v>4226</v>
      </c>
      <c r="B144" s="23" t="s">
        <v>4257</v>
      </c>
      <c r="C144" s="23" t="s">
        <v>4151</v>
      </c>
    </row>
    <row r="145" spans="1:3" x14ac:dyDescent="0.15">
      <c r="A145" s="29" t="s">
        <v>4227</v>
      </c>
      <c r="B145" s="29">
        <v>1</v>
      </c>
      <c r="C145" s="24">
        <f>1/295*100</f>
        <v>0.33898305084745761</v>
      </c>
    </row>
    <row r="146" spans="1:3" x14ac:dyDescent="0.15">
      <c r="A146" s="29" t="s">
        <v>4228</v>
      </c>
      <c r="B146" s="29">
        <v>20</v>
      </c>
      <c r="C146" s="24">
        <f>20/295*100</f>
        <v>6.7796610169491522</v>
      </c>
    </row>
    <row r="147" spans="1:3" x14ac:dyDescent="0.15">
      <c r="A147" s="24" t="s">
        <v>4229</v>
      </c>
      <c r="B147" s="24">
        <v>6</v>
      </c>
      <c r="C147" s="24">
        <f>6/295*100</f>
        <v>2.0338983050847457</v>
      </c>
    </row>
    <row r="148" spans="1:3" x14ac:dyDescent="0.15">
      <c r="A148" s="24" t="s">
        <v>4230</v>
      </c>
      <c r="B148" s="24">
        <v>7</v>
      </c>
      <c r="C148" s="24">
        <f>7/295*100</f>
        <v>2.3728813559322033</v>
      </c>
    </row>
    <row r="149" spans="1:3" x14ac:dyDescent="0.15">
      <c r="A149" s="24" t="s">
        <v>4231</v>
      </c>
      <c r="B149" s="24">
        <v>42</v>
      </c>
      <c r="C149" s="24">
        <f>42/295*100</f>
        <v>14.237288135593221</v>
      </c>
    </row>
    <row r="150" spans="1:3" x14ac:dyDescent="0.15">
      <c r="A150" s="24" t="s">
        <v>4232</v>
      </c>
      <c r="B150" s="24">
        <v>6</v>
      </c>
      <c r="C150" s="24">
        <f>6/295*100</f>
        <v>2.0338983050847457</v>
      </c>
    </row>
    <row r="151" spans="1:3" x14ac:dyDescent="0.15">
      <c r="A151" s="24" t="s">
        <v>4233</v>
      </c>
      <c r="B151" s="24">
        <v>23</v>
      </c>
      <c r="C151" s="24">
        <f>23/295*100</f>
        <v>7.796610169491526</v>
      </c>
    </row>
    <row r="152" spans="1:3" x14ac:dyDescent="0.15">
      <c r="A152" s="24" t="s">
        <v>4235</v>
      </c>
      <c r="B152" s="24">
        <v>2</v>
      </c>
      <c r="C152" s="24">
        <f>2/295*100</f>
        <v>0.67796610169491522</v>
      </c>
    </row>
    <row r="153" spans="1:3" x14ac:dyDescent="0.15">
      <c r="A153" s="24" t="s">
        <v>4236</v>
      </c>
      <c r="B153" s="24">
        <v>155</v>
      </c>
      <c r="C153" s="24">
        <f>155/295*100</f>
        <v>52.542372881355938</v>
      </c>
    </row>
    <row r="154" spans="1:3" x14ac:dyDescent="0.15">
      <c r="A154" s="24" t="s">
        <v>4237</v>
      </c>
      <c r="B154" s="24">
        <v>16</v>
      </c>
      <c r="C154" s="24">
        <f>16/295*100</f>
        <v>5.4237288135593218</v>
      </c>
    </row>
    <row r="155" spans="1:3" x14ac:dyDescent="0.15">
      <c r="A155" s="24" t="s">
        <v>4264</v>
      </c>
      <c r="B155" s="24">
        <v>1</v>
      </c>
      <c r="C155" s="24">
        <f>1/295*100</f>
        <v>0.33898305084745761</v>
      </c>
    </row>
    <row r="156" spans="1:3" x14ac:dyDescent="0.15">
      <c r="A156" s="24" t="s">
        <v>4238</v>
      </c>
      <c r="B156" s="24">
        <v>5</v>
      </c>
      <c r="C156" s="24">
        <f>5/295*100</f>
        <v>1.6949152542372881</v>
      </c>
    </row>
    <row r="157" spans="1:3" x14ac:dyDescent="0.15">
      <c r="A157" s="24" t="s">
        <v>4239</v>
      </c>
      <c r="B157" s="24">
        <v>6</v>
      </c>
      <c r="C157" s="24">
        <f>6/295*100</f>
        <v>2.0338983050847457</v>
      </c>
    </row>
    <row r="158" spans="1:3" x14ac:dyDescent="0.15">
      <c r="A158" s="24" t="s">
        <v>4240</v>
      </c>
      <c r="B158" s="24">
        <v>1</v>
      </c>
      <c r="C158" s="24">
        <f>1/295*100</f>
        <v>0.33898305084745761</v>
      </c>
    </row>
    <row r="159" spans="1:3" x14ac:dyDescent="0.15">
      <c r="A159" s="24" t="s">
        <v>4241</v>
      </c>
      <c r="B159" s="24">
        <v>4</v>
      </c>
      <c r="C159" s="24">
        <f>4/295*100</f>
        <v>1.3559322033898304</v>
      </c>
    </row>
    <row r="160" spans="1:3" x14ac:dyDescent="0.15">
      <c r="A160" s="24" t="s">
        <v>4153</v>
      </c>
      <c r="B160" s="26">
        <f>SUM(B145:B159)</f>
        <v>295</v>
      </c>
      <c r="C160" s="24">
        <f>SUM(C145:C159)</f>
        <v>100.00000000000001</v>
      </c>
    </row>
    <row r="176" spans="1:3" x14ac:dyDescent="0.15">
      <c r="A176" s="23" t="s">
        <v>4242</v>
      </c>
      <c r="B176" s="23" t="s">
        <v>4257</v>
      </c>
      <c r="C176" s="23" t="s">
        <v>4151</v>
      </c>
    </row>
    <row r="177" spans="1:3" x14ac:dyDescent="0.15">
      <c r="A177" s="24"/>
      <c r="B177" s="24"/>
      <c r="C177" s="24"/>
    </row>
    <row r="178" spans="1:3" x14ac:dyDescent="0.15">
      <c r="A178" s="24" t="s">
        <v>4243</v>
      </c>
      <c r="B178" s="24">
        <v>35</v>
      </c>
      <c r="C178" s="24">
        <f>35/290*100</f>
        <v>12.068965517241379</v>
      </c>
    </row>
    <row r="179" spans="1:3" x14ac:dyDescent="0.15">
      <c r="A179" s="24" t="s">
        <v>4244</v>
      </c>
      <c r="B179" s="24">
        <v>18</v>
      </c>
      <c r="C179" s="24">
        <f>18/290*100</f>
        <v>6.2068965517241379</v>
      </c>
    </row>
    <row r="180" spans="1:3" x14ac:dyDescent="0.15">
      <c r="A180" s="24" t="s">
        <v>4245</v>
      </c>
      <c r="B180" s="24">
        <v>16</v>
      </c>
      <c r="C180" s="24">
        <f>16/290*100</f>
        <v>5.5172413793103452</v>
      </c>
    </row>
    <row r="181" spans="1:3" x14ac:dyDescent="0.15">
      <c r="A181" s="24" t="s">
        <v>4246</v>
      </c>
      <c r="B181" s="24">
        <v>26</v>
      </c>
      <c r="C181" s="24">
        <f>26/290*100</f>
        <v>8.9655172413793096</v>
      </c>
    </row>
    <row r="182" spans="1:3" x14ac:dyDescent="0.15">
      <c r="A182" s="24" t="s">
        <v>4247</v>
      </c>
      <c r="B182" s="24">
        <v>2</v>
      </c>
      <c r="C182" s="24">
        <f>2/290*100</f>
        <v>0.68965517241379315</v>
      </c>
    </row>
    <row r="183" spans="1:3" x14ac:dyDescent="0.15">
      <c r="A183" s="24" t="s">
        <v>4248</v>
      </c>
      <c r="B183" s="24">
        <v>22</v>
      </c>
      <c r="C183" s="24">
        <f>22/290*100</f>
        <v>7.5862068965517242</v>
      </c>
    </row>
    <row r="184" spans="1:3" x14ac:dyDescent="0.15">
      <c r="A184" s="24" t="s">
        <v>4249</v>
      </c>
      <c r="B184" s="24">
        <v>64</v>
      </c>
      <c r="C184" s="24">
        <f>64/290*100</f>
        <v>22.068965517241381</v>
      </c>
    </row>
    <row r="185" spans="1:3" x14ac:dyDescent="0.15">
      <c r="A185" s="24" t="s">
        <v>4250</v>
      </c>
      <c r="B185" s="24">
        <v>3</v>
      </c>
      <c r="C185" s="24">
        <f>3/290*100</f>
        <v>1.0344827586206897</v>
      </c>
    </row>
    <row r="186" spans="1:3" x14ac:dyDescent="0.15">
      <c r="A186" s="24" t="s">
        <v>4251</v>
      </c>
      <c r="B186" s="24">
        <v>14</v>
      </c>
      <c r="C186" s="24">
        <f>14/290*100</f>
        <v>4.8275862068965516</v>
      </c>
    </row>
    <row r="187" spans="1:3" x14ac:dyDescent="0.15">
      <c r="A187" s="24" t="s">
        <v>4252</v>
      </c>
      <c r="B187" s="24">
        <v>8</v>
      </c>
      <c r="C187" s="24">
        <f>8/290*100</f>
        <v>2.7586206896551726</v>
      </c>
    </row>
    <row r="188" spans="1:3" x14ac:dyDescent="0.15">
      <c r="A188" s="24" t="s">
        <v>3495</v>
      </c>
      <c r="B188" s="24">
        <v>14</v>
      </c>
      <c r="C188" s="24">
        <f>14/290*100</f>
        <v>4.8275862068965516</v>
      </c>
    </row>
    <row r="189" spans="1:3" x14ac:dyDescent="0.15">
      <c r="A189" s="24" t="s">
        <v>4253</v>
      </c>
      <c r="B189" s="24">
        <v>4</v>
      </c>
      <c r="C189" s="24">
        <f>4/290*100</f>
        <v>1.3793103448275863</v>
      </c>
    </row>
    <row r="190" spans="1:3" x14ac:dyDescent="0.15">
      <c r="A190" s="24" t="s">
        <v>4254</v>
      </c>
      <c r="B190" s="24">
        <v>64</v>
      </c>
      <c r="C190" s="24">
        <f>64/290*100</f>
        <v>22.068965517241381</v>
      </c>
    </row>
    <row r="191" spans="1:3" x14ac:dyDescent="0.15">
      <c r="A191" s="24" t="s">
        <v>4153</v>
      </c>
      <c r="B191" s="26">
        <v>290</v>
      </c>
      <c r="C191" s="24">
        <f>SUM(C178:C190)</f>
        <v>100.00000000000001</v>
      </c>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1A67DA-71F9-44DD-8A96-ADD96EC92BE8}">
  <dimension ref="A1:I341"/>
  <sheetViews>
    <sheetView topLeftCell="A182" workbookViewId="0">
      <selection activeCell="A192" sqref="A192:A204"/>
    </sheetView>
  </sheetViews>
  <sheetFormatPr baseColWidth="10" defaultColWidth="8.83203125" defaultRowHeight="13" x14ac:dyDescent="0.15"/>
  <cols>
    <col min="3" max="3" width="17.83203125" bestFit="1" customWidth="1"/>
  </cols>
  <sheetData>
    <row r="1" spans="1:8" x14ac:dyDescent="0.15">
      <c r="A1" s="31" t="s">
        <v>4152</v>
      </c>
      <c r="B1" s="31" t="s">
        <v>4150</v>
      </c>
      <c r="C1" s="31" t="s">
        <v>4151</v>
      </c>
    </row>
    <row r="2" spans="1:8" x14ac:dyDescent="0.15">
      <c r="A2" s="24">
        <v>2022</v>
      </c>
      <c r="B2" s="24">
        <v>55</v>
      </c>
      <c r="C2" s="66">
        <f>55/293*100</f>
        <v>18.771331058020476</v>
      </c>
    </row>
    <row r="3" spans="1:8" x14ac:dyDescent="0.15">
      <c r="A3" s="24">
        <v>2021</v>
      </c>
      <c r="B3" s="24">
        <v>189</v>
      </c>
      <c r="C3" s="66">
        <f>189/293*100</f>
        <v>64.50511945392492</v>
      </c>
    </row>
    <row r="4" spans="1:8" x14ac:dyDescent="0.15">
      <c r="A4" s="24">
        <v>2020</v>
      </c>
      <c r="B4" s="24">
        <v>49</v>
      </c>
      <c r="C4" s="66">
        <f>49/293*100</f>
        <v>16.723549488054605</v>
      </c>
    </row>
    <row r="5" spans="1:8" x14ac:dyDescent="0.15">
      <c r="A5" s="24" t="s">
        <v>4153</v>
      </c>
      <c r="B5" s="32">
        <f>SUM(B2:B4)</f>
        <v>293</v>
      </c>
      <c r="C5" s="67">
        <f>SUM(C2:C4)</f>
        <v>100</v>
      </c>
    </row>
    <row r="9" spans="1:8" ht="14" x14ac:dyDescent="0.15">
      <c r="E9" t="s">
        <v>4262</v>
      </c>
      <c r="F9">
        <v>2020</v>
      </c>
      <c r="G9">
        <v>2021</v>
      </c>
      <c r="H9">
        <v>2022</v>
      </c>
    </row>
    <row r="10" spans="1:8" x14ac:dyDescent="0.15">
      <c r="E10" s="23" t="s">
        <v>4151</v>
      </c>
      <c r="F10" s="24">
        <f>49/293*100</f>
        <v>16.723549488054605</v>
      </c>
      <c r="G10" s="24">
        <f>189/293*100</f>
        <v>64.50511945392492</v>
      </c>
      <c r="H10" s="24">
        <f>55/293*100</f>
        <v>18.771331058020476</v>
      </c>
    </row>
    <row r="11" spans="1:8" ht="14" x14ac:dyDescent="0.15">
      <c r="E11" t="s">
        <v>4257</v>
      </c>
      <c r="F11">
        <v>49</v>
      </c>
      <c r="G11">
        <v>189</v>
      </c>
      <c r="H11">
        <v>55</v>
      </c>
    </row>
    <row r="14" spans="1:8" x14ac:dyDescent="0.15">
      <c r="E14" s="23" t="s">
        <v>4151</v>
      </c>
      <c r="F14" s="24">
        <f>49/293*100</f>
        <v>16.723549488054605</v>
      </c>
      <c r="G14" s="24">
        <f>189/293*100</f>
        <v>64.50511945392492</v>
      </c>
      <c r="H14" s="24">
        <f>55/293*100</f>
        <v>18.771331058020476</v>
      </c>
    </row>
    <row r="15" spans="1:8" ht="14" x14ac:dyDescent="0.15">
      <c r="E15" t="s">
        <v>4262</v>
      </c>
      <c r="F15">
        <v>2020</v>
      </c>
      <c r="G15">
        <v>2021</v>
      </c>
      <c r="H15">
        <v>2022</v>
      </c>
    </row>
    <row r="48" spans="2:9" x14ac:dyDescent="0.15">
      <c r="B48" s="31" t="s">
        <v>4194</v>
      </c>
      <c r="C48" s="31" t="s">
        <v>4150</v>
      </c>
      <c r="D48" s="31" t="s">
        <v>4151</v>
      </c>
      <c r="G48" s="31" t="s">
        <v>4194</v>
      </c>
      <c r="H48" s="31" t="s">
        <v>4150</v>
      </c>
      <c r="I48" s="31" t="s">
        <v>4151</v>
      </c>
    </row>
    <row r="49" spans="1:9" x14ac:dyDescent="0.15">
      <c r="B49" s="24" t="s">
        <v>4195</v>
      </c>
      <c r="C49" s="24">
        <v>106</v>
      </c>
      <c r="D49" s="66">
        <f>106/293*100</f>
        <v>36.177474402730375</v>
      </c>
      <c r="G49" s="24" t="s">
        <v>4197</v>
      </c>
      <c r="H49" s="24">
        <v>160</v>
      </c>
      <c r="I49" s="66">
        <f>160/293*100</f>
        <v>54.607508532423211</v>
      </c>
    </row>
    <row r="50" spans="1:9" x14ac:dyDescent="0.15">
      <c r="B50" s="24" t="s">
        <v>4196</v>
      </c>
      <c r="C50" s="24">
        <v>15</v>
      </c>
      <c r="D50" s="66">
        <f>15/293*100</f>
        <v>5.1194539249146755</v>
      </c>
      <c r="G50" s="24" t="s">
        <v>4195</v>
      </c>
      <c r="H50" s="24">
        <v>106</v>
      </c>
      <c r="I50" s="66">
        <f>106/293*100</f>
        <v>36.177474402730375</v>
      </c>
    </row>
    <row r="51" spans="1:9" x14ac:dyDescent="0.15">
      <c r="B51" s="11" t="s">
        <v>2848</v>
      </c>
      <c r="C51" s="24">
        <v>4</v>
      </c>
      <c r="D51" s="66">
        <f>4/293*100</f>
        <v>1.3651877133105803</v>
      </c>
      <c r="G51" s="24" t="s">
        <v>4196</v>
      </c>
      <c r="H51" s="24">
        <v>15</v>
      </c>
      <c r="I51" s="66">
        <f>15/293*100</f>
        <v>5.1194539249146755</v>
      </c>
    </row>
    <row r="52" spans="1:9" x14ac:dyDescent="0.15">
      <c r="B52" s="11" t="s">
        <v>938</v>
      </c>
      <c r="C52" s="24">
        <v>4</v>
      </c>
      <c r="D52" s="66">
        <f>4/293*100</f>
        <v>1.3651877133105803</v>
      </c>
      <c r="G52" s="11" t="s">
        <v>2848</v>
      </c>
      <c r="H52" s="24">
        <v>4</v>
      </c>
      <c r="I52" s="66">
        <f>4/293*100</f>
        <v>1.3651877133105803</v>
      </c>
    </row>
    <row r="53" spans="1:9" x14ac:dyDescent="0.15">
      <c r="B53" s="13" t="s">
        <v>775</v>
      </c>
      <c r="C53" s="24">
        <v>4</v>
      </c>
      <c r="D53" s="66">
        <f>4/293*100</f>
        <v>1.3651877133105803</v>
      </c>
      <c r="G53" s="13" t="s">
        <v>775</v>
      </c>
      <c r="H53" s="24">
        <v>4</v>
      </c>
      <c r="I53" s="66">
        <f>4/293*100</f>
        <v>1.3651877133105803</v>
      </c>
    </row>
    <row r="54" spans="1:9" x14ac:dyDescent="0.15">
      <c r="B54" s="24" t="s">
        <v>4197</v>
      </c>
      <c r="C54" s="24">
        <v>160</v>
      </c>
      <c r="D54" s="66">
        <f>160/293*100</f>
        <v>54.607508532423211</v>
      </c>
      <c r="G54" s="11" t="s">
        <v>938</v>
      </c>
      <c r="H54" s="24">
        <v>4</v>
      </c>
      <c r="I54" s="66">
        <f>4/293*100</f>
        <v>1.3651877133105803</v>
      </c>
    </row>
    <row r="55" spans="1:9" x14ac:dyDescent="0.15">
      <c r="B55" s="24" t="s">
        <v>4153</v>
      </c>
      <c r="C55" s="35">
        <f>SUM(C49:C54)</f>
        <v>293</v>
      </c>
      <c r="D55" s="35">
        <f>SUM(D49:D54)</f>
        <v>100</v>
      </c>
      <c r="G55" s="24" t="s">
        <v>4153</v>
      </c>
      <c r="H55" s="35">
        <f>SUM(H49:H54)</f>
        <v>293</v>
      </c>
      <c r="I55" s="35">
        <f>SUM(I49:I54)</f>
        <v>99.999999999999986</v>
      </c>
    </row>
    <row r="64" spans="1:9" x14ac:dyDescent="0.15">
      <c r="A64" s="31" t="s">
        <v>4187</v>
      </c>
      <c r="B64" s="31" t="s">
        <v>4150</v>
      </c>
      <c r="C64" s="31" t="s">
        <v>4151</v>
      </c>
      <c r="F64" s="31" t="s">
        <v>4187</v>
      </c>
      <c r="G64" s="31" t="s">
        <v>4150</v>
      </c>
      <c r="H64" s="31" t="s">
        <v>4151</v>
      </c>
    </row>
    <row r="65" spans="1:8" x14ac:dyDescent="0.15">
      <c r="A65" s="24" t="s">
        <v>4188</v>
      </c>
      <c r="B65" s="24">
        <v>48</v>
      </c>
      <c r="C65" s="66">
        <f>48/290*100</f>
        <v>16.551724137931036</v>
      </c>
      <c r="F65" s="24" t="s">
        <v>4192</v>
      </c>
      <c r="G65" s="24">
        <v>135</v>
      </c>
      <c r="H65" s="66">
        <f>135/293*100</f>
        <v>46.075085324232084</v>
      </c>
    </row>
    <row r="66" spans="1:8" x14ac:dyDescent="0.15">
      <c r="A66" s="24" t="s">
        <v>4189</v>
      </c>
      <c r="B66" s="24">
        <v>35</v>
      </c>
      <c r="C66" s="66">
        <f>35/290*100</f>
        <v>12.068965517241379</v>
      </c>
      <c r="F66" s="24" t="s">
        <v>4188</v>
      </c>
      <c r="G66" s="24">
        <v>48</v>
      </c>
      <c r="H66" s="66">
        <f>48/293*100</f>
        <v>16.382252559726961</v>
      </c>
    </row>
    <row r="67" spans="1:8" x14ac:dyDescent="0.15">
      <c r="A67" s="24" t="s">
        <v>4190</v>
      </c>
      <c r="B67" s="24">
        <v>21</v>
      </c>
      <c r="C67" s="66">
        <f>21/290*100</f>
        <v>7.2413793103448283</v>
      </c>
      <c r="F67" s="24" t="s">
        <v>4189</v>
      </c>
      <c r="G67" s="24">
        <v>35</v>
      </c>
      <c r="H67" s="66">
        <f>35/293*100</f>
        <v>11.945392491467576</v>
      </c>
    </row>
    <row r="68" spans="1:8" x14ac:dyDescent="0.15">
      <c r="A68" s="24" t="s">
        <v>4191</v>
      </c>
      <c r="B68" s="24">
        <v>11</v>
      </c>
      <c r="C68" s="66">
        <f>11/290*100</f>
        <v>3.7931034482758621</v>
      </c>
      <c r="F68" s="24" t="s">
        <v>4193</v>
      </c>
      <c r="G68" s="24">
        <v>33</v>
      </c>
      <c r="H68" s="66">
        <f>33/293*100</f>
        <v>11.262798634812286</v>
      </c>
    </row>
    <row r="69" spans="1:8" x14ac:dyDescent="0.15">
      <c r="A69" s="24" t="s">
        <v>4192</v>
      </c>
      <c r="B69" s="24">
        <v>135</v>
      </c>
      <c r="C69" s="66">
        <f>133/290*100</f>
        <v>45.862068965517238</v>
      </c>
      <c r="F69" s="24" t="s">
        <v>4190</v>
      </c>
      <c r="G69" s="24">
        <v>21</v>
      </c>
      <c r="H69" s="66">
        <f>21/293*100</f>
        <v>7.1672354948805461</v>
      </c>
    </row>
    <row r="70" spans="1:8" x14ac:dyDescent="0.15">
      <c r="A70" s="24" t="s">
        <v>176</v>
      </c>
      <c r="B70" s="24">
        <v>10</v>
      </c>
      <c r="C70" s="66">
        <f>10/290*100</f>
        <v>3.4482758620689653</v>
      </c>
      <c r="F70" s="24" t="s">
        <v>4191</v>
      </c>
      <c r="G70" s="24">
        <v>11</v>
      </c>
      <c r="H70" s="66">
        <f>11/293*100</f>
        <v>3.7542662116040959</v>
      </c>
    </row>
    <row r="71" spans="1:8" x14ac:dyDescent="0.15">
      <c r="A71" s="24" t="s">
        <v>4193</v>
      </c>
      <c r="B71" s="24">
        <v>33</v>
      </c>
      <c r="C71" s="66">
        <f>32/290*100</f>
        <v>11.03448275862069</v>
      </c>
      <c r="F71" s="24" t="s">
        <v>176</v>
      </c>
      <c r="G71" s="24">
        <v>10</v>
      </c>
      <c r="H71" s="66">
        <f>10/293*100</f>
        <v>3.4129692832764507</v>
      </c>
    </row>
    <row r="72" spans="1:8" x14ac:dyDescent="0.15">
      <c r="A72" s="24" t="s">
        <v>4153</v>
      </c>
      <c r="B72" s="35">
        <f>SUM(B65:B71)</f>
        <v>293</v>
      </c>
      <c r="C72" s="35">
        <f>SUM(C65:C71)</f>
        <v>100</v>
      </c>
      <c r="F72" s="24" t="s">
        <v>4153</v>
      </c>
      <c r="G72" s="35">
        <f>SUM(G65:G71)</f>
        <v>293</v>
      </c>
      <c r="H72" s="35">
        <f>SUM(H65:H71)</f>
        <v>99.999999999999986</v>
      </c>
    </row>
    <row r="89" spans="1:3" x14ac:dyDescent="0.15">
      <c r="A89" s="31" t="s">
        <v>4154</v>
      </c>
      <c r="B89" s="31" t="s">
        <v>4150</v>
      </c>
      <c r="C89" s="31" t="s">
        <v>4151</v>
      </c>
    </row>
    <row r="90" spans="1:3" x14ac:dyDescent="0.15">
      <c r="A90" s="24" t="s">
        <v>4161</v>
      </c>
      <c r="B90" s="24">
        <v>105</v>
      </c>
      <c r="C90" s="66">
        <f>B90/293*100</f>
        <v>35.836177474402731</v>
      </c>
    </row>
    <row r="91" spans="1:3" x14ac:dyDescent="0.15">
      <c r="A91" s="24" t="s">
        <v>3739</v>
      </c>
      <c r="B91" s="24">
        <v>25</v>
      </c>
      <c r="C91" s="66">
        <f t="shared" ref="C91:C139" si="0">B91/293*100</f>
        <v>8.5324232081911262</v>
      </c>
    </row>
    <row r="92" spans="1:3" x14ac:dyDescent="0.15">
      <c r="A92" s="24" t="s">
        <v>304</v>
      </c>
      <c r="B92" s="24">
        <v>20</v>
      </c>
      <c r="C92" s="66">
        <f t="shared" si="0"/>
        <v>6.8259385665529013</v>
      </c>
    </row>
    <row r="93" spans="1:3" x14ac:dyDescent="0.15">
      <c r="A93" s="24" t="s">
        <v>4177</v>
      </c>
      <c r="B93" s="24">
        <v>18</v>
      </c>
      <c r="C93" s="66">
        <f t="shared" si="0"/>
        <v>6.1433447098976108</v>
      </c>
    </row>
    <row r="94" spans="1:3" x14ac:dyDescent="0.15">
      <c r="A94" s="24" t="s">
        <v>4165</v>
      </c>
      <c r="B94" s="24">
        <v>16</v>
      </c>
      <c r="C94" s="66">
        <f t="shared" si="0"/>
        <v>5.4607508532423212</v>
      </c>
    </row>
    <row r="95" spans="1:3" x14ac:dyDescent="0.15">
      <c r="A95" s="24" t="s">
        <v>4164</v>
      </c>
      <c r="B95" s="24">
        <v>9</v>
      </c>
      <c r="C95" s="66">
        <f t="shared" si="0"/>
        <v>3.0716723549488054</v>
      </c>
    </row>
    <row r="96" spans="1:3" x14ac:dyDescent="0.15">
      <c r="A96" s="24" t="s">
        <v>4176</v>
      </c>
      <c r="B96" s="24">
        <v>10</v>
      </c>
      <c r="C96" s="66">
        <f t="shared" si="0"/>
        <v>3.4129692832764507</v>
      </c>
    </row>
    <row r="97" spans="1:3" x14ac:dyDescent="0.15">
      <c r="A97" s="24" t="s">
        <v>4175</v>
      </c>
      <c r="B97" s="24">
        <v>7</v>
      </c>
      <c r="C97" s="66">
        <f t="shared" si="0"/>
        <v>2.3890784982935154</v>
      </c>
    </row>
    <row r="98" spans="1:3" x14ac:dyDescent="0.15">
      <c r="A98" s="24" t="s">
        <v>4162</v>
      </c>
      <c r="B98" s="24">
        <v>6</v>
      </c>
      <c r="C98" s="66">
        <f t="shared" si="0"/>
        <v>2.0477815699658701</v>
      </c>
    </row>
    <row r="99" spans="1:3" x14ac:dyDescent="0.15">
      <c r="A99" s="24" t="s">
        <v>4171</v>
      </c>
      <c r="B99" s="24">
        <v>5</v>
      </c>
      <c r="C99" s="66">
        <f t="shared" si="0"/>
        <v>1.7064846416382253</v>
      </c>
    </row>
    <row r="100" spans="1:3" x14ac:dyDescent="0.15">
      <c r="A100" s="24" t="s">
        <v>4178</v>
      </c>
      <c r="B100" s="24">
        <v>5</v>
      </c>
      <c r="C100" s="66">
        <f t="shared" si="0"/>
        <v>1.7064846416382253</v>
      </c>
    </row>
    <row r="101" spans="1:3" x14ac:dyDescent="0.15">
      <c r="A101" s="24" t="s">
        <v>1164</v>
      </c>
      <c r="B101" s="24">
        <v>5</v>
      </c>
      <c r="C101" s="66">
        <f t="shared" si="0"/>
        <v>1.7064846416382253</v>
      </c>
    </row>
    <row r="102" spans="1:3" x14ac:dyDescent="0.15">
      <c r="A102" s="24" t="s">
        <v>3706</v>
      </c>
      <c r="B102" s="24">
        <v>4</v>
      </c>
      <c r="C102" s="66">
        <f t="shared" si="0"/>
        <v>1.3651877133105803</v>
      </c>
    </row>
    <row r="103" spans="1:3" x14ac:dyDescent="0.15">
      <c r="A103" s="24" t="s">
        <v>2489</v>
      </c>
      <c r="B103" s="24">
        <v>4</v>
      </c>
      <c r="C103" s="66">
        <f t="shared" si="0"/>
        <v>1.3651877133105803</v>
      </c>
    </row>
    <row r="104" spans="1:3" x14ac:dyDescent="0.15">
      <c r="A104" s="24" t="s">
        <v>4156</v>
      </c>
      <c r="B104" s="24">
        <v>3</v>
      </c>
      <c r="C104" s="66">
        <f t="shared" si="0"/>
        <v>1.0238907849829351</v>
      </c>
    </row>
    <row r="105" spans="1:3" x14ac:dyDescent="0.15">
      <c r="A105" s="24" t="s">
        <v>4163</v>
      </c>
      <c r="B105" s="24">
        <v>3</v>
      </c>
      <c r="C105" s="66">
        <f t="shared" si="0"/>
        <v>1.0238907849829351</v>
      </c>
    </row>
    <row r="106" spans="1:3" x14ac:dyDescent="0.15">
      <c r="A106" s="24" t="s">
        <v>4180</v>
      </c>
      <c r="B106" s="24">
        <v>3</v>
      </c>
      <c r="C106" s="66">
        <f t="shared" si="0"/>
        <v>1.0238907849829351</v>
      </c>
    </row>
    <row r="107" spans="1:3" x14ac:dyDescent="0.15">
      <c r="A107" s="24" t="s">
        <v>4179</v>
      </c>
      <c r="B107" s="24">
        <v>2</v>
      </c>
      <c r="C107" s="66">
        <f t="shared" si="0"/>
        <v>0.68259385665529015</v>
      </c>
    </row>
    <row r="108" spans="1:3" x14ac:dyDescent="0.15">
      <c r="A108" s="24" t="s">
        <v>4181</v>
      </c>
      <c r="B108" s="24">
        <v>2</v>
      </c>
      <c r="C108" s="66">
        <f t="shared" si="0"/>
        <v>0.68259385665529015</v>
      </c>
    </row>
    <row r="109" spans="1:3" x14ac:dyDescent="0.15">
      <c r="A109" s="24" t="s">
        <v>4046</v>
      </c>
      <c r="B109" s="24">
        <v>2</v>
      </c>
      <c r="C109" s="66">
        <f t="shared" si="0"/>
        <v>0.68259385665529015</v>
      </c>
    </row>
    <row r="110" spans="1:3" x14ac:dyDescent="0.15">
      <c r="A110" s="24" t="s">
        <v>2887</v>
      </c>
      <c r="B110" s="24">
        <v>2</v>
      </c>
      <c r="C110" s="66">
        <f t="shared" si="0"/>
        <v>0.68259385665529015</v>
      </c>
    </row>
    <row r="111" spans="1:3" x14ac:dyDescent="0.15">
      <c r="A111" s="24" t="s">
        <v>4183</v>
      </c>
      <c r="B111" s="24">
        <v>2</v>
      </c>
      <c r="C111" s="66">
        <f t="shared" si="0"/>
        <v>0.68259385665529015</v>
      </c>
    </row>
    <row r="112" spans="1:3" x14ac:dyDescent="0.15">
      <c r="A112" s="24" t="s">
        <v>1250</v>
      </c>
      <c r="B112" s="24">
        <v>2</v>
      </c>
      <c r="C112" s="66">
        <f t="shared" si="0"/>
        <v>0.68259385665529015</v>
      </c>
    </row>
    <row r="113" spans="1:3" x14ac:dyDescent="0.15">
      <c r="A113" s="24" t="s">
        <v>228</v>
      </c>
      <c r="B113" s="24">
        <v>2</v>
      </c>
      <c r="C113" s="66">
        <f t="shared" si="0"/>
        <v>0.68259385665529015</v>
      </c>
    </row>
    <row r="114" spans="1:3" x14ac:dyDescent="0.15">
      <c r="A114" s="24" t="s">
        <v>2695</v>
      </c>
      <c r="B114" s="24">
        <v>2</v>
      </c>
      <c r="C114" s="66">
        <f t="shared" si="0"/>
        <v>0.68259385665529015</v>
      </c>
    </row>
    <row r="115" spans="1:3" x14ac:dyDescent="0.15">
      <c r="A115" s="24" t="s">
        <v>211</v>
      </c>
      <c r="B115" s="24">
        <v>2</v>
      </c>
      <c r="C115" s="66">
        <f t="shared" si="0"/>
        <v>0.68259385665529015</v>
      </c>
    </row>
    <row r="116" spans="1:3" x14ac:dyDescent="0.15">
      <c r="A116" s="24" t="s">
        <v>4185</v>
      </c>
      <c r="B116" s="24">
        <v>2</v>
      </c>
      <c r="C116" s="66">
        <f t="shared" si="0"/>
        <v>0.68259385665529015</v>
      </c>
    </row>
    <row r="117" spans="1:3" x14ac:dyDescent="0.15">
      <c r="A117" s="24" t="s">
        <v>4186</v>
      </c>
      <c r="B117" s="24">
        <v>2</v>
      </c>
      <c r="C117" s="66">
        <f t="shared" si="0"/>
        <v>0.68259385665529015</v>
      </c>
    </row>
    <row r="118" spans="1:3" x14ac:dyDescent="0.15">
      <c r="A118" s="24" t="s">
        <v>4141</v>
      </c>
      <c r="B118" s="24">
        <v>1</v>
      </c>
      <c r="C118" s="66">
        <f t="shared" si="0"/>
        <v>0.34129692832764508</v>
      </c>
    </row>
    <row r="119" spans="1:3" x14ac:dyDescent="0.15">
      <c r="A119" s="24" t="s">
        <v>3674</v>
      </c>
      <c r="B119" s="24">
        <v>1</v>
      </c>
      <c r="C119" s="66">
        <f t="shared" si="0"/>
        <v>0.34129692832764508</v>
      </c>
    </row>
    <row r="120" spans="1:3" x14ac:dyDescent="0.15">
      <c r="A120" s="24" t="s">
        <v>74</v>
      </c>
      <c r="B120" s="24">
        <v>1</v>
      </c>
      <c r="C120" s="66">
        <f t="shared" si="0"/>
        <v>0.34129692832764508</v>
      </c>
    </row>
    <row r="121" spans="1:3" x14ac:dyDescent="0.15">
      <c r="A121" s="24" t="s">
        <v>4182</v>
      </c>
      <c r="B121" s="24">
        <v>1</v>
      </c>
      <c r="C121" s="66">
        <f t="shared" si="0"/>
        <v>0.34129692832764508</v>
      </c>
    </row>
    <row r="122" spans="1:3" x14ac:dyDescent="0.15">
      <c r="A122" s="24" t="s">
        <v>3754</v>
      </c>
      <c r="B122" s="24">
        <v>1</v>
      </c>
      <c r="C122" s="66">
        <f t="shared" si="0"/>
        <v>0.34129692832764508</v>
      </c>
    </row>
    <row r="123" spans="1:3" x14ac:dyDescent="0.15">
      <c r="A123" s="24" t="s">
        <v>1435</v>
      </c>
      <c r="B123" s="24">
        <v>1</v>
      </c>
      <c r="C123" s="66">
        <f t="shared" si="0"/>
        <v>0.34129692832764508</v>
      </c>
    </row>
    <row r="124" spans="1:3" x14ac:dyDescent="0.15">
      <c r="A124" s="24" t="s">
        <v>1225</v>
      </c>
      <c r="B124" s="24">
        <v>1</v>
      </c>
      <c r="C124" s="66">
        <f t="shared" si="0"/>
        <v>0.34129692832764508</v>
      </c>
    </row>
    <row r="125" spans="1:3" x14ac:dyDescent="0.15">
      <c r="A125" s="24" t="s">
        <v>4184</v>
      </c>
      <c r="B125" s="24">
        <v>1</v>
      </c>
      <c r="C125" s="66">
        <f t="shared" si="0"/>
        <v>0.34129692832764508</v>
      </c>
    </row>
    <row r="126" spans="1:3" x14ac:dyDescent="0.15">
      <c r="A126" s="24" t="s">
        <v>3023</v>
      </c>
      <c r="B126" s="24">
        <v>1</v>
      </c>
      <c r="C126" s="66">
        <f t="shared" si="0"/>
        <v>0.34129692832764508</v>
      </c>
    </row>
    <row r="127" spans="1:3" x14ac:dyDescent="0.15">
      <c r="A127" s="33" t="s">
        <v>2789</v>
      </c>
      <c r="B127" s="24">
        <v>1</v>
      </c>
      <c r="C127" s="66">
        <f t="shared" si="0"/>
        <v>0.34129692832764508</v>
      </c>
    </row>
    <row r="128" spans="1:3" x14ac:dyDescent="0.15">
      <c r="A128" s="24" t="s">
        <v>3545</v>
      </c>
      <c r="B128" s="24">
        <v>1</v>
      </c>
      <c r="C128" s="66">
        <f t="shared" si="0"/>
        <v>0.34129692832764508</v>
      </c>
    </row>
    <row r="129" spans="1:3" x14ac:dyDescent="0.15">
      <c r="A129" s="33" t="s">
        <v>3066</v>
      </c>
      <c r="B129" s="24">
        <v>1</v>
      </c>
      <c r="C129" s="66">
        <f t="shared" si="0"/>
        <v>0.34129692832764508</v>
      </c>
    </row>
    <row r="130" spans="1:3" x14ac:dyDescent="0.15">
      <c r="A130" s="24" t="s">
        <v>3635</v>
      </c>
      <c r="B130" s="24">
        <v>1</v>
      </c>
      <c r="C130" s="66">
        <f t="shared" si="0"/>
        <v>0.34129692832764508</v>
      </c>
    </row>
    <row r="131" spans="1:3" x14ac:dyDescent="0.15">
      <c r="A131" s="24" t="s">
        <v>1868</v>
      </c>
      <c r="B131" s="24">
        <v>1</v>
      </c>
      <c r="C131" s="66">
        <f t="shared" si="0"/>
        <v>0.34129692832764508</v>
      </c>
    </row>
    <row r="132" spans="1:3" x14ac:dyDescent="0.15">
      <c r="A132" s="24" t="s">
        <v>662</v>
      </c>
      <c r="B132" s="24">
        <v>1</v>
      </c>
      <c r="C132" s="66">
        <f t="shared" si="0"/>
        <v>0.34129692832764508</v>
      </c>
    </row>
    <row r="133" spans="1:3" x14ac:dyDescent="0.15">
      <c r="A133" s="24" t="s">
        <v>1948</v>
      </c>
      <c r="B133" s="24">
        <v>1</v>
      </c>
      <c r="C133" s="66">
        <f t="shared" si="0"/>
        <v>0.34129692832764508</v>
      </c>
    </row>
    <row r="134" spans="1:3" x14ac:dyDescent="0.15">
      <c r="A134" s="24" t="s">
        <v>167</v>
      </c>
      <c r="B134" s="24">
        <v>1</v>
      </c>
      <c r="C134" s="66">
        <f t="shared" si="0"/>
        <v>0.34129692832764508</v>
      </c>
    </row>
    <row r="135" spans="1:3" x14ac:dyDescent="0.15">
      <c r="A135" s="24" t="s">
        <v>1299</v>
      </c>
      <c r="B135" s="24">
        <v>1</v>
      </c>
      <c r="C135" s="66">
        <f t="shared" si="0"/>
        <v>0.34129692832764508</v>
      </c>
    </row>
    <row r="136" spans="1:3" x14ac:dyDescent="0.15">
      <c r="A136" s="24" t="s">
        <v>3895</v>
      </c>
      <c r="B136" s="24">
        <v>1</v>
      </c>
      <c r="C136" s="66">
        <f t="shared" si="0"/>
        <v>0.34129692832764508</v>
      </c>
    </row>
    <row r="137" spans="1:3" x14ac:dyDescent="0.15">
      <c r="A137" s="24" t="s">
        <v>3944</v>
      </c>
      <c r="B137" s="24">
        <v>1</v>
      </c>
      <c r="C137" s="66">
        <f t="shared" si="0"/>
        <v>0.34129692832764508</v>
      </c>
    </row>
    <row r="138" spans="1:3" x14ac:dyDescent="0.15">
      <c r="A138" s="24" t="s">
        <v>411</v>
      </c>
      <c r="B138" s="24">
        <v>1</v>
      </c>
      <c r="C138" s="66">
        <f t="shared" si="0"/>
        <v>0.34129692832764508</v>
      </c>
    </row>
    <row r="139" spans="1:3" x14ac:dyDescent="0.15">
      <c r="A139" s="24" t="s">
        <v>1600</v>
      </c>
      <c r="B139" s="24">
        <v>1</v>
      </c>
      <c r="C139" s="66">
        <f t="shared" si="0"/>
        <v>0.34129692832764508</v>
      </c>
    </row>
    <row r="140" spans="1:3" x14ac:dyDescent="0.15">
      <c r="A140" s="24" t="s">
        <v>1654</v>
      </c>
      <c r="B140" s="24">
        <v>1</v>
      </c>
      <c r="C140" s="66">
        <f>B140/293*100</f>
        <v>0.34129692832764508</v>
      </c>
    </row>
    <row r="141" spans="1:3" x14ac:dyDescent="0.15">
      <c r="A141" s="24" t="s">
        <v>4153</v>
      </c>
      <c r="B141" s="35">
        <f>SUM(B90:B140)</f>
        <v>293</v>
      </c>
      <c r="C141" s="35">
        <f>SUM(C90:C140)</f>
        <v>100.00000000000011</v>
      </c>
    </row>
    <row r="151" spans="1:3" x14ac:dyDescent="0.15">
      <c r="A151" s="31" t="s">
        <v>4201</v>
      </c>
      <c r="B151" s="31" t="s">
        <v>4150</v>
      </c>
      <c r="C151" s="31" t="s">
        <v>4151</v>
      </c>
    </row>
    <row r="152" spans="1:3" x14ac:dyDescent="0.15">
      <c r="A152" s="24" t="s">
        <v>4206</v>
      </c>
      <c r="B152" s="24">
        <v>91</v>
      </c>
      <c r="C152" s="65">
        <f>B152/293*100</f>
        <v>31.058020477815703</v>
      </c>
    </row>
    <row r="153" spans="1:3" x14ac:dyDescent="0.15">
      <c r="A153" s="24" t="s">
        <v>4203</v>
      </c>
      <c r="B153" s="24">
        <v>51</v>
      </c>
      <c r="C153" s="65">
        <f t="shared" ref="C153:C168" si="1">B153/293*100</f>
        <v>17.4061433447099</v>
      </c>
    </row>
    <row r="154" spans="1:3" x14ac:dyDescent="0.15">
      <c r="A154" s="24" t="s">
        <v>4216</v>
      </c>
      <c r="B154" s="24">
        <v>46</v>
      </c>
      <c r="C154" s="65">
        <f t="shared" si="1"/>
        <v>15.699658703071673</v>
      </c>
    </row>
    <row r="155" spans="1:3" x14ac:dyDescent="0.15">
      <c r="A155" s="24" t="s">
        <v>4212</v>
      </c>
      <c r="B155" s="24">
        <v>25</v>
      </c>
      <c r="C155" s="65">
        <f t="shared" si="1"/>
        <v>8.5324232081911262</v>
      </c>
    </row>
    <row r="156" spans="1:3" x14ac:dyDescent="0.15">
      <c r="A156" s="24" t="s">
        <v>4207</v>
      </c>
      <c r="B156" s="24">
        <v>16</v>
      </c>
      <c r="C156" s="65">
        <f t="shared" si="1"/>
        <v>5.4607508532423212</v>
      </c>
    </row>
    <row r="157" spans="1:3" x14ac:dyDescent="0.15">
      <c r="A157" s="24" t="s">
        <v>4205</v>
      </c>
      <c r="B157" s="24">
        <v>15</v>
      </c>
      <c r="C157" s="65">
        <f t="shared" si="1"/>
        <v>5.1194539249146755</v>
      </c>
    </row>
    <row r="158" spans="1:3" x14ac:dyDescent="0.15">
      <c r="A158" s="24" t="s">
        <v>4215</v>
      </c>
      <c r="B158" s="24">
        <v>10</v>
      </c>
      <c r="C158" s="65">
        <f t="shared" si="1"/>
        <v>3.4129692832764507</v>
      </c>
    </row>
    <row r="159" spans="1:3" x14ac:dyDescent="0.15">
      <c r="A159" s="24" t="s">
        <v>4213</v>
      </c>
      <c r="B159" s="24">
        <v>8</v>
      </c>
      <c r="C159" s="65">
        <f t="shared" si="1"/>
        <v>2.7303754266211606</v>
      </c>
    </row>
    <row r="160" spans="1:3" x14ac:dyDescent="0.15">
      <c r="A160" s="24" t="s">
        <v>4211</v>
      </c>
      <c r="B160" s="24">
        <v>6</v>
      </c>
      <c r="C160" s="65">
        <f t="shared" si="1"/>
        <v>2.0477815699658701</v>
      </c>
    </row>
    <row r="161" spans="1:3" x14ac:dyDescent="0.15">
      <c r="A161" s="24" t="s">
        <v>4204</v>
      </c>
      <c r="B161" s="24">
        <v>5</v>
      </c>
      <c r="C161" s="65">
        <f t="shared" si="1"/>
        <v>1.7064846416382253</v>
      </c>
    </row>
    <row r="162" spans="1:3" x14ac:dyDescent="0.15">
      <c r="A162" s="24" t="s">
        <v>4208</v>
      </c>
      <c r="B162" s="24">
        <v>5</v>
      </c>
      <c r="C162" s="65">
        <f t="shared" si="1"/>
        <v>1.7064846416382253</v>
      </c>
    </row>
    <row r="163" spans="1:3" x14ac:dyDescent="0.15">
      <c r="A163" s="24" t="s">
        <v>4214</v>
      </c>
      <c r="B163" s="24">
        <v>5</v>
      </c>
      <c r="C163" s="65">
        <f t="shared" si="1"/>
        <v>1.7064846416382253</v>
      </c>
    </row>
    <row r="164" spans="1:3" x14ac:dyDescent="0.15">
      <c r="A164" s="24" t="s">
        <v>4217</v>
      </c>
      <c r="B164" s="24">
        <v>4</v>
      </c>
      <c r="C164" s="65">
        <f t="shared" si="1"/>
        <v>1.3651877133105803</v>
      </c>
    </row>
    <row r="165" spans="1:3" x14ac:dyDescent="0.15">
      <c r="A165" s="24" t="s">
        <v>1643</v>
      </c>
      <c r="B165" s="24">
        <v>3</v>
      </c>
      <c r="C165" s="65">
        <f t="shared" si="1"/>
        <v>1.0238907849829351</v>
      </c>
    </row>
    <row r="166" spans="1:3" x14ac:dyDescent="0.15">
      <c r="A166" s="24" t="s">
        <v>4202</v>
      </c>
      <c r="B166" s="24">
        <v>1</v>
      </c>
      <c r="C166" s="65">
        <f t="shared" si="1"/>
        <v>0.34129692832764508</v>
      </c>
    </row>
    <row r="167" spans="1:3" x14ac:dyDescent="0.15">
      <c r="A167" s="24" t="s">
        <v>4210</v>
      </c>
      <c r="B167" s="24">
        <v>1</v>
      </c>
      <c r="C167" s="65">
        <f t="shared" si="1"/>
        <v>0.34129692832764508</v>
      </c>
    </row>
    <row r="168" spans="1:3" x14ac:dyDescent="0.15">
      <c r="A168" s="24" t="s">
        <v>4209</v>
      </c>
      <c r="B168" s="24">
        <v>1</v>
      </c>
      <c r="C168" s="65">
        <f t="shared" si="1"/>
        <v>0.34129692832764508</v>
      </c>
    </row>
    <row r="169" spans="1:3" x14ac:dyDescent="0.15">
      <c r="A169" s="24" t="s">
        <v>4153</v>
      </c>
      <c r="B169" s="35">
        <f>SUM(B152:B168)</f>
        <v>293</v>
      </c>
      <c r="C169" s="35">
        <f>SUM(C152:C168)</f>
        <v>100.00000000000003</v>
      </c>
    </row>
    <row r="191" spans="1:3" x14ac:dyDescent="0.15">
      <c r="A191" s="31" t="s">
        <v>4242</v>
      </c>
      <c r="B191" s="31" t="s">
        <v>4150</v>
      </c>
      <c r="C191" s="69" t="s">
        <v>4151</v>
      </c>
    </row>
    <row r="192" spans="1:3" ht="14" x14ac:dyDescent="0.2">
      <c r="A192" s="89" t="s">
        <v>4265</v>
      </c>
      <c r="B192" s="24">
        <v>63</v>
      </c>
      <c r="C192" s="65">
        <f t="shared" ref="C192:C204" si="2">B192/293*100</f>
        <v>21.501706484641637</v>
      </c>
    </row>
    <row r="193" spans="1:3" ht="14" x14ac:dyDescent="0.2">
      <c r="A193" s="89" t="s">
        <v>4266</v>
      </c>
      <c r="B193" s="24">
        <v>62</v>
      </c>
      <c r="C193" s="65">
        <f t="shared" si="2"/>
        <v>21.160409556313994</v>
      </c>
    </row>
    <row r="194" spans="1:3" ht="14" x14ac:dyDescent="0.2">
      <c r="A194" s="89" t="s">
        <v>4267</v>
      </c>
      <c r="B194" s="24">
        <v>36</v>
      </c>
      <c r="C194" s="65">
        <f t="shared" si="2"/>
        <v>12.286689419795222</v>
      </c>
    </row>
    <row r="195" spans="1:3" ht="14" x14ac:dyDescent="0.2">
      <c r="A195" s="89" t="s">
        <v>4268</v>
      </c>
      <c r="B195" s="24">
        <v>29</v>
      </c>
      <c r="C195" s="65">
        <f t="shared" si="2"/>
        <v>9.8976109215017072</v>
      </c>
    </row>
    <row r="196" spans="1:3" ht="14" x14ac:dyDescent="0.2">
      <c r="A196" s="89" t="s">
        <v>4269</v>
      </c>
      <c r="B196" s="24">
        <v>22</v>
      </c>
      <c r="C196" s="65">
        <f t="shared" si="2"/>
        <v>7.5085324232081918</v>
      </c>
    </row>
    <row r="197" spans="1:3" ht="14" x14ac:dyDescent="0.2">
      <c r="A197" s="89" t="s">
        <v>4270</v>
      </c>
      <c r="B197" s="24">
        <v>18</v>
      </c>
      <c r="C197" s="65">
        <f t="shared" si="2"/>
        <v>6.1433447098976108</v>
      </c>
    </row>
    <row r="198" spans="1:3" ht="14" x14ac:dyDescent="0.2">
      <c r="A198" s="89" t="s">
        <v>4271</v>
      </c>
      <c r="B198" s="24">
        <v>18</v>
      </c>
      <c r="C198" s="65">
        <f t="shared" si="2"/>
        <v>6.1433447098976108</v>
      </c>
    </row>
    <row r="199" spans="1:3" ht="14" x14ac:dyDescent="0.2">
      <c r="A199" s="89" t="s">
        <v>4272</v>
      </c>
      <c r="B199" s="24">
        <v>16</v>
      </c>
      <c r="C199" s="65">
        <f t="shared" si="2"/>
        <v>5.4607508532423212</v>
      </c>
    </row>
    <row r="200" spans="1:3" ht="14" x14ac:dyDescent="0.2">
      <c r="A200" s="89" t="s">
        <v>4273</v>
      </c>
      <c r="B200" s="24">
        <v>14</v>
      </c>
      <c r="C200" s="65">
        <f t="shared" si="2"/>
        <v>4.7781569965870307</v>
      </c>
    </row>
    <row r="201" spans="1:3" ht="14" x14ac:dyDescent="0.2">
      <c r="A201" s="89" t="s">
        <v>4274</v>
      </c>
      <c r="B201" s="24">
        <v>7</v>
      </c>
      <c r="C201" s="65">
        <f t="shared" si="2"/>
        <v>2.3890784982935154</v>
      </c>
    </row>
    <row r="202" spans="1:3" ht="14" x14ac:dyDescent="0.2">
      <c r="A202" s="89" t="s">
        <v>4275</v>
      </c>
      <c r="B202" s="24">
        <v>3</v>
      </c>
      <c r="C202" s="65">
        <f t="shared" si="2"/>
        <v>1.0238907849829351</v>
      </c>
    </row>
    <row r="203" spans="1:3" ht="14" x14ac:dyDescent="0.2">
      <c r="A203" s="89" t="s">
        <v>4276</v>
      </c>
      <c r="B203" s="24">
        <v>3</v>
      </c>
      <c r="C203" s="65">
        <f t="shared" si="2"/>
        <v>1.0238907849829351</v>
      </c>
    </row>
    <row r="204" spans="1:3" ht="14" x14ac:dyDescent="0.2">
      <c r="A204" s="89" t="s">
        <v>4247</v>
      </c>
      <c r="B204" s="24">
        <v>2</v>
      </c>
      <c r="C204" s="65">
        <f t="shared" si="2"/>
        <v>0.68259385665529015</v>
      </c>
    </row>
    <row r="205" spans="1:3" x14ac:dyDescent="0.15">
      <c r="A205" s="24" t="s">
        <v>4153</v>
      </c>
      <c r="B205" s="35">
        <f>SUM(B192:B204)</f>
        <v>293</v>
      </c>
      <c r="C205" s="70">
        <f>SUM(C192:C204)</f>
        <v>99.999999999999986</v>
      </c>
    </row>
    <row r="219" spans="2:4" x14ac:dyDescent="0.15">
      <c r="B219" s="31" t="s">
        <v>4219</v>
      </c>
      <c r="C219" s="31" t="s">
        <v>4150</v>
      </c>
      <c r="D219" s="31" t="s">
        <v>4151</v>
      </c>
    </row>
    <row r="220" spans="2:4" x14ac:dyDescent="0.15">
      <c r="B220" s="24" t="s">
        <v>4220</v>
      </c>
      <c r="C220" s="24">
        <v>126</v>
      </c>
      <c r="D220" s="66">
        <f>C220/293*100</f>
        <v>43.003412969283275</v>
      </c>
    </row>
    <row r="221" spans="2:4" x14ac:dyDescent="0.15">
      <c r="B221" s="24" t="s">
        <v>4224</v>
      </c>
      <c r="C221" s="24">
        <v>92</v>
      </c>
      <c r="D221" s="66">
        <f t="shared" ref="D221:D226" si="3">C221/293*100</f>
        <v>31.399317406143346</v>
      </c>
    </row>
    <row r="222" spans="2:4" x14ac:dyDescent="0.15">
      <c r="B222" s="24" t="s">
        <v>4277</v>
      </c>
      <c r="C222" s="24">
        <v>41</v>
      </c>
      <c r="D222" s="66">
        <f t="shared" si="3"/>
        <v>13.993174061433447</v>
      </c>
    </row>
    <row r="223" spans="2:4" x14ac:dyDescent="0.15">
      <c r="B223" s="24" t="s">
        <v>4223</v>
      </c>
      <c r="C223" s="24">
        <v>13</v>
      </c>
      <c r="D223" s="66">
        <f t="shared" si="3"/>
        <v>4.4368600682593859</v>
      </c>
    </row>
    <row r="224" spans="2:4" x14ac:dyDescent="0.15">
      <c r="B224" s="24" t="s">
        <v>4225</v>
      </c>
      <c r="C224" s="24">
        <v>10</v>
      </c>
      <c r="D224" s="66">
        <f t="shared" si="3"/>
        <v>3.4129692832764507</v>
      </c>
    </row>
    <row r="225" spans="2:4" x14ac:dyDescent="0.15">
      <c r="B225" s="24" t="s">
        <v>176</v>
      </c>
      <c r="C225" s="24">
        <v>8</v>
      </c>
      <c r="D225" s="66">
        <f t="shared" si="3"/>
        <v>2.7303754266211606</v>
      </c>
    </row>
    <row r="226" spans="2:4" x14ac:dyDescent="0.15">
      <c r="B226" s="24" t="s">
        <v>4222</v>
      </c>
      <c r="C226" s="24">
        <v>3</v>
      </c>
      <c r="D226" s="66">
        <f t="shared" si="3"/>
        <v>1.0238907849829351</v>
      </c>
    </row>
    <row r="227" spans="2:4" x14ac:dyDescent="0.15">
      <c r="B227" s="24" t="s">
        <v>4153</v>
      </c>
      <c r="C227" s="35">
        <f>SUM(C220:C226)</f>
        <v>293</v>
      </c>
      <c r="D227" s="68">
        <f>SUM(D220:D226)</f>
        <v>100.00000000000001</v>
      </c>
    </row>
    <row r="255" spans="1:3" x14ac:dyDescent="0.15">
      <c r="A255" s="31" t="s">
        <v>4226</v>
      </c>
      <c r="B255" s="31" t="s">
        <v>4150</v>
      </c>
      <c r="C255" s="31" t="s">
        <v>4151</v>
      </c>
    </row>
    <row r="256" spans="1:3" x14ac:dyDescent="0.15">
      <c r="A256" s="24" t="s">
        <v>4236</v>
      </c>
      <c r="B256" s="24">
        <v>155</v>
      </c>
      <c r="C256" s="66">
        <f>B256/293*100</f>
        <v>52.901023890784984</v>
      </c>
    </row>
    <row r="257" spans="1:3" x14ac:dyDescent="0.15">
      <c r="A257" s="24" t="s">
        <v>4231</v>
      </c>
      <c r="B257" s="24">
        <v>42</v>
      </c>
      <c r="C257" s="66">
        <f t="shared" ref="C257:C270" si="4">B257/293*100</f>
        <v>14.334470989761092</v>
      </c>
    </row>
    <row r="258" spans="1:3" x14ac:dyDescent="0.15">
      <c r="A258" s="24" t="s">
        <v>4233</v>
      </c>
      <c r="B258" s="24">
        <v>23</v>
      </c>
      <c r="C258" s="66">
        <f t="shared" si="4"/>
        <v>7.8498293515358366</v>
      </c>
    </row>
    <row r="259" spans="1:3" x14ac:dyDescent="0.15">
      <c r="A259" s="29" t="s">
        <v>4228</v>
      </c>
      <c r="B259" s="29">
        <v>20</v>
      </c>
      <c r="C259" s="66">
        <f t="shared" si="4"/>
        <v>6.8259385665529013</v>
      </c>
    </row>
    <row r="260" spans="1:3" x14ac:dyDescent="0.15">
      <c r="A260" s="24" t="s">
        <v>4237</v>
      </c>
      <c r="B260" s="24">
        <v>16</v>
      </c>
      <c r="C260" s="66">
        <f t="shared" si="4"/>
        <v>5.4607508532423212</v>
      </c>
    </row>
    <row r="261" spans="1:3" x14ac:dyDescent="0.15">
      <c r="A261" s="24" t="s">
        <v>4232</v>
      </c>
      <c r="B261" s="24">
        <v>6</v>
      </c>
      <c r="C261" s="66">
        <f t="shared" si="4"/>
        <v>2.0477815699658701</v>
      </c>
    </row>
    <row r="262" spans="1:3" x14ac:dyDescent="0.15">
      <c r="A262" s="24" t="s">
        <v>4239</v>
      </c>
      <c r="B262" s="24">
        <v>6</v>
      </c>
      <c r="C262" s="66">
        <f t="shared" si="4"/>
        <v>2.0477815699658701</v>
      </c>
    </row>
    <row r="263" spans="1:3" x14ac:dyDescent="0.15">
      <c r="A263" s="24" t="s">
        <v>4229</v>
      </c>
      <c r="B263" s="24">
        <v>5</v>
      </c>
      <c r="C263" s="66">
        <f t="shared" si="4"/>
        <v>1.7064846416382253</v>
      </c>
    </row>
    <row r="264" spans="1:3" x14ac:dyDescent="0.15">
      <c r="A264" s="24" t="s">
        <v>4230</v>
      </c>
      <c r="B264" s="24">
        <v>4</v>
      </c>
      <c r="C264" s="66">
        <f t="shared" si="4"/>
        <v>1.3651877133105803</v>
      </c>
    </row>
    <row r="265" spans="1:3" x14ac:dyDescent="0.15">
      <c r="A265" s="24" t="s">
        <v>4238</v>
      </c>
      <c r="B265" s="24">
        <v>7</v>
      </c>
      <c r="C265" s="66">
        <f t="shared" si="4"/>
        <v>2.3890784982935154</v>
      </c>
    </row>
    <row r="266" spans="1:3" x14ac:dyDescent="0.15">
      <c r="A266" s="24" t="s">
        <v>4241</v>
      </c>
      <c r="B266" s="24">
        <v>4</v>
      </c>
      <c r="C266" s="66">
        <f t="shared" si="4"/>
        <v>1.3651877133105803</v>
      </c>
    </row>
    <row r="267" spans="1:3" x14ac:dyDescent="0.15">
      <c r="A267" s="24" t="s">
        <v>4235</v>
      </c>
      <c r="B267" s="24">
        <v>2</v>
      </c>
      <c r="C267" s="66">
        <f t="shared" si="4"/>
        <v>0.68259385665529015</v>
      </c>
    </row>
    <row r="268" spans="1:3" x14ac:dyDescent="0.15">
      <c r="A268" s="29" t="s">
        <v>4227</v>
      </c>
      <c r="B268" s="29">
        <v>1</v>
      </c>
      <c r="C268" s="66">
        <f t="shared" si="4"/>
        <v>0.34129692832764508</v>
      </c>
    </row>
    <row r="269" spans="1:3" x14ac:dyDescent="0.15">
      <c r="A269" s="24" t="s">
        <v>4234</v>
      </c>
      <c r="B269" s="24">
        <v>1</v>
      </c>
      <c r="C269" s="66">
        <f t="shared" si="4"/>
        <v>0.34129692832764508</v>
      </c>
    </row>
    <row r="270" spans="1:3" x14ac:dyDescent="0.15">
      <c r="A270" s="24" t="s">
        <v>4240</v>
      </c>
      <c r="B270" s="24">
        <v>1</v>
      </c>
      <c r="C270" s="66">
        <f t="shared" si="4"/>
        <v>0.34129692832764508</v>
      </c>
    </row>
    <row r="271" spans="1:3" x14ac:dyDescent="0.15">
      <c r="A271" s="24" t="s">
        <v>4153</v>
      </c>
      <c r="B271" s="35">
        <f>SUM(B256:B270)</f>
        <v>293</v>
      </c>
      <c r="C271" s="35">
        <f>SUM(C240:C255)</f>
        <v>0</v>
      </c>
    </row>
    <row r="275" spans="1:4" x14ac:dyDescent="0.15">
      <c r="A275" s="31" t="s">
        <v>4198</v>
      </c>
      <c r="B275" s="31" t="s">
        <v>4150</v>
      </c>
      <c r="C275" s="31" t="s">
        <v>4151</v>
      </c>
    </row>
    <row r="276" spans="1:4" x14ac:dyDescent="0.15">
      <c r="A276" s="24" t="s">
        <v>4199</v>
      </c>
      <c r="B276" s="24">
        <v>157</v>
      </c>
      <c r="C276" s="66">
        <f>157/293*100</f>
        <v>53.583617747440272</v>
      </c>
    </row>
    <row r="277" spans="1:4" x14ac:dyDescent="0.15">
      <c r="A277" s="24" t="s">
        <v>4200</v>
      </c>
      <c r="B277" s="24">
        <v>136</v>
      </c>
      <c r="C277" s="66">
        <f>136/293*100</f>
        <v>46.416382252559728</v>
      </c>
    </row>
    <row r="278" spans="1:4" x14ac:dyDescent="0.15">
      <c r="A278" s="24" t="s">
        <v>4153</v>
      </c>
      <c r="B278">
        <f>SUM(B276:B277)</f>
        <v>293</v>
      </c>
      <c r="C278" s="35">
        <f>SUM(C276:C277)</f>
        <v>100</v>
      </c>
    </row>
    <row r="288" spans="1:4" ht="21" x14ac:dyDescent="0.15">
      <c r="B288" s="37" t="s">
        <v>21</v>
      </c>
      <c r="C288" s="38" t="s">
        <v>4255</v>
      </c>
      <c r="D288" s="40" t="s">
        <v>4256</v>
      </c>
    </row>
    <row r="289" spans="2:4" ht="20" x14ac:dyDescent="0.15">
      <c r="B289" s="39"/>
      <c r="C289" s="39"/>
      <c r="D289" s="39">
        <v>22</v>
      </c>
    </row>
    <row r="290" spans="2:4" ht="20" x14ac:dyDescent="0.15">
      <c r="B290" s="37" t="s">
        <v>20</v>
      </c>
      <c r="C290" s="41" t="s">
        <v>1325</v>
      </c>
      <c r="D290" s="39">
        <v>1</v>
      </c>
    </row>
    <row r="291" spans="2:4" ht="20" x14ac:dyDescent="0.15">
      <c r="B291" s="39"/>
      <c r="C291" s="41" t="s">
        <v>1680</v>
      </c>
      <c r="D291" s="39">
        <v>1</v>
      </c>
    </row>
    <row r="292" spans="2:4" ht="20" x14ac:dyDescent="0.15">
      <c r="B292" s="39"/>
      <c r="C292" s="41" t="s">
        <v>266</v>
      </c>
      <c r="D292" s="39">
        <v>3</v>
      </c>
    </row>
    <row r="293" spans="2:4" ht="20" x14ac:dyDescent="0.15">
      <c r="B293" s="39"/>
      <c r="C293" s="41" t="s">
        <v>1588</v>
      </c>
      <c r="D293" s="39">
        <v>1</v>
      </c>
    </row>
    <row r="294" spans="2:4" ht="20" x14ac:dyDescent="0.15">
      <c r="B294" s="39"/>
      <c r="C294" s="41" t="s">
        <v>231</v>
      </c>
      <c r="D294" s="39">
        <v>1</v>
      </c>
    </row>
    <row r="295" spans="2:4" ht="20" x14ac:dyDescent="0.15">
      <c r="B295" s="39"/>
      <c r="C295" s="41" t="s">
        <v>59</v>
      </c>
      <c r="D295" s="39">
        <v>13</v>
      </c>
    </row>
    <row r="296" spans="2:4" ht="20" x14ac:dyDescent="0.15">
      <c r="B296" s="39"/>
      <c r="C296" s="41" t="s">
        <v>81</v>
      </c>
      <c r="D296" s="39">
        <v>1</v>
      </c>
    </row>
    <row r="297" spans="2:4" ht="20" x14ac:dyDescent="0.15">
      <c r="B297" s="39"/>
      <c r="C297" s="41" t="s">
        <v>647</v>
      </c>
      <c r="D297" s="39">
        <v>1</v>
      </c>
    </row>
    <row r="298" spans="2:4" ht="20" x14ac:dyDescent="0.15">
      <c r="B298" s="39"/>
      <c r="C298" s="39"/>
      <c r="D298" s="39"/>
    </row>
    <row r="299" spans="2:4" ht="20" x14ac:dyDescent="0.15">
      <c r="B299" s="37" t="s">
        <v>19</v>
      </c>
      <c r="C299" s="41" t="s">
        <v>57</v>
      </c>
      <c r="D299" s="39">
        <v>16</v>
      </c>
    </row>
    <row r="300" spans="2:4" ht="20" x14ac:dyDescent="0.15">
      <c r="B300" s="39"/>
      <c r="C300" s="41" t="s">
        <v>231</v>
      </c>
      <c r="D300" s="39">
        <v>3</v>
      </c>
    </row>
    <row r="301" spans="2:4" ht="20" x14ac:dyDescent="0.15">
      <c r="B301" s="39"/>
      <c r="C301" s="41" t="s">
        <v>176</v>
      </c>
      <c r="D301" s="39">
        <v>1</v>
      </c>
    </row>
    <row r="302" spans="2:4" ht="20" x14ac:dyDescent="0.15">
      <c r="B302" s="39"/>
      <c r="C302" s="41" t="s">
        <v>215</v>
      </c>
      <c r="D302" s="39">
        <v>2</v>
      </c>
    </row>
    <row r="304" spans="2:4" ht="20" x14ac:dyDescent="0.15">
      <c r="B304" s="37" t="s">
        <v>18</v>
      </c>
      <c r="C304" s="41" t="s">
        <v>245</v>
      </c>
      <c r="D304" s="39">
        <v>4</v>
      </c>
    </row>
    <row r="305" spans="2:4" ht="20" x14ac:dyDescent="0.15">
      <c r="B305" s="39"/>
      <c r="C305" s="41" t="s">
        <v>151</v>
      </c>
      <c r="D305" s="39">
        <v>8</v>
      </c>
    </row>
    <row r="306" spans="2:4" ht="20" x14ac:dyDescent="0.15">
      <c r="B306" s="39"/>
      <c r="C306" s="41" t="s">
        <v>131</v>
      </c>
      <c r="D306" s="39">
        <v>2</v>
      </c>
    </row>
    <row r="307" spans="2:4" ht="20" x14ac:dyDescent="0.15">
      <c r="B307" s="39"/>
      <c r="C307" s="41" t="s">
        <v>1103</v>
      </c>
      <c r="D307" s="39">
        <v>2</v>
      </c>
    </row>
    <row r="308" spans="2:4" ht="20" x14ac:dyDescent="0.15">
      <c r="B308" s="39"/>
      <c r="C308" s="41" t="s">
        <v>80</v>
      </c>
      <c r="D308" s="39">
        <v>4</v>
      </c>
    </row>
    <row r="309" spans="2:4" ht="20" x14ac:dyDescent="0.15">
      <c r="B309" s="39"/>
      <c r="C309" s="41" t="s">
        <v>55</v>
      </c>
      <c r="D309" s="39">
        <v>2</v>
      </c>
    </row>
    <row r="310" spans="2:4" ht="20" x14ac:dyDescent="0.15">
      <c r="B310" s="39"/>
      <c r="C310" s="39"/>
      <c r="D310" s="39"/>
    </row>
    <row r="311" spans="2:4" ht="20" x14ac:dyDescent="0.15">
      <c r="B311" s="37" t="s">
        <v>16</v>
      </c>
      <c r="C311" s="41" t="s">
        <v>52</v>
      </c>
      <c r="D311" s="39">
        <v>18</v>
      </c>
    </row>
    <row r="312" spans="2:4" ht="20" x14ac:dyDescent="0.15">
      <c r="B312" s="39"/>
      <c r="C312" s="43" t="s">
        <v>77</v>
      </c>
      <c r="D312" s="39">
        <v>4</v>
      </c>
    </row>
    <row r="313" spans="2:4" ht="18" x14ac:dyDescent="0.15">
      <c r="B313" s="42"/>
      <c r="C313" s="42"/>
      <c r="D313" s="42"/>
    </row>
    <row r="314" spans="2:4" ht="20" x14ac:dyDescent="0.15">
      <c r="B314" s="37" t="s">
        <v>15</v>
      </c>
      <c r="C314" s="41" t="s">
        <v>101</v>
      </c>
      <c r="D314" s="39">
        <v>8</v>
      </c>
    </row>
    <row r="315" spans="2:4" ht="20" x14ac:dyDescent="0.15">
      <c r="B315" s="39"/>
      <c r="C315" s="41" t="s">
        <v>51</v>
      </c>
      <c r="D315" s="39">
        <v>13</v>
      </c>
    </row>
    <row r="316" spans="2:4" ht="20" x14ac:dyDescent="0.15">
      <c r="B316" s="39"/>
      <c r="C316" s="41" t="s">
        <v>76</v>
      </c>
      <c r="D316" s="39">
        <v>1</v>
      </c>
    </row>
    <row r="317" spans="2:4" ht="20" x14ac:dyDescent="0.15">
      <c r="B317" s="39"/>
      <c r="C317" s="39"/>
      <c r="D317" s="39"/>
    </row>
    <row r="318" spans="2:4" ht="20" x14ac:dyDescent="0.15">
      <c r="B318" s="37" t="s">
        <v>14</v>
      </c>
      <c r="C318" s="41" t="s">
        <v>75</v>
      </c>
      <c r="D318" s="39">
        <v>3</v>
      </c>
    </row>
    <row r="319" spans="2:4" ht="20" x14ac:dyDescent="0.15">
      <c r="B319" s="39"/>
      <c r="C319" s="41" t="s">
        <v>100</v>
      </c>
      <c r="D319" s="39">
        <v>5</v>
      </c>
    </row>
    <row r="320" spans="2:4" ht="20" x14ac:dyDescent="0.15">
      <c r="B320" s="39"/>
      <c r="C320" s="41" t="s">
        <v>191</v>
      </c>
      <c r="D320" s="39">
        <v>1</v>
      </c>
    </row>
    <row r="321" spans="2:4" ht="20" x14ac:dyDescent="0.15">
      <c r="B321" s="39"/>
      <c r="C321" s="41" t="s">
        <v>485</v>
      </c>
      <c r="D321" s="39">
        <v>1</v>
      </c>
    </row>
    <row r="322" spans="2:4" ht="20" x14ac:dyDescent="0.15">
      <c r="B322" s="39"/>
      <c r="C322" s="41" t="s">
        <v>50</v>
      </c>
      <c r="D322" s="39">
        <v>6</v>
      </c>
    </row>
    <row r="323" spans="2:4" ht="20" x14ac:dyDescent="0.15">
      <c r="B323" s="39"/>
      <c r="C323" s="41" t="s">
        <v>263</v>
      </c>
      <c r="D323" s="39">
        <v>6</v>
      </c>
    </row>
    <row r="325" spans="2:4" ht="20" x14ac:dyDescent="0.15">
      <c r="B325" s="37" t="s">
        <v>12</v>
      </c>
      <c r="C325" s="41" t="s">
        <v>262</v>
      </c>
      <c r="D325" s="39">
        <v>3</v>
      </c>
    </row>
    <row r="326" spans="2:4" ht="20" x14ac:dyDescent="0.15">
      <c r="B326" s="39"/>
      <c r="C326" s="41" t="s">
        <v>49</v>
      </c>
      <c r="D326" s="39">
        <v>1</v>
      </c>
    </row>
    <row r="327" spans="2:4" ht="20" x14ac:dyDescent="0.15">
      <c r="B327" s="39"/>
      <c r="C327" s="41" t="s">
        <v>297</v>
      </c>
      <c r="D327" s="39">
        <v>1</v>
      </c>
    </row>
    <row r="328" spans="2:4" ht="20" x14ac:dyDescent="0.15">
      <c r="B328" s="39"/>
      <c r="C328" s="43" t="s">
        <v>971</v>
      </c>
      <c r="D328" s="39">
        <v>2</v>
      </c>
    </row>
    <row r="329" spans="2:4" ht="20" x14ac:dyDescent="0.15">
      <c r="B329" s="39"/>
      <c r="C329" s="41" t="s">
        <v>539</v>
      </c>
      <c r="D329" s="39">
        <v>1</v>
      </c>
    </row>
    <row r="330" spans="2:4" ht="20" x14ac:dyDescent="0.15">
      <c r="B330" s="39"/>
      <c r="C330" s="41" t="s">
        <v>3300</v>
      </c>
      <c r="D330" s="39">
        <v>1</v>
      </c>
    </row>
    <row r="331" spans="2:4" ht="20" x14ac:dyDescent="0.15">
      <c r="B331" s="39"/>
      <c r="C331" s="41" t="s">
        <v>2695</v>
      </c>
      <c r="D331" s="39">
        <v>1</v>
      </c>
    </row>
    <row r="332" spans="2:4" ht="20" x14ac:dyDescent="0.15">
      <c r="B332" s="39"/>
      <c r="C332" s="41" t="s">
        <v>383</v>
      </c>
      <c r="D332" s="39">
        <v>5</v>
      </c>
    </row>
    <row r="333" spans="2:4" ht="20" x14ac:dyDescent="0.15">
      <c r="B333" s="39"/>
      <c r="C333" s="41" t="s">
        <v>1948</v>
      </c>
      <c r="D333" s="39">
        <v>1</v>
      </c>
    </row>
    <row r="334" spans="2:4" ht="20" x14ac:dyDescent="0.15">
      <c r="B334" s="39"/>
      <c r="C334" s="41" t="s">
        <v>2104</v>
      </c>
      <c r="D334" s="39">
        <v>1</v>
      </c>
    </row>
    <row r="335" spans="2:4" ht="20" x14ac:dyDescent="0.15">
      <c r="B335" s="39"/>
      <c r="C335" s="41" t="s">
        <v>1101</v>
      </c>
      <c r="D335" s="39">
        <v>1</v>
      </c>
    </row>
    <row r="336" spans="2:4" ht="20" x14ac:dyDescent="0.15">
      <c r="B336" s="39"/>
      <c r="C336" s="41" t="s">
        <v>1487</v>
      </c>
      <c r="D336" s="39">
        <v>1</v>
      </c>
    </row>
    <row r="337" spans="2:4" ht="20" x14ac:dyDescent="0.15">
      <c r="B337" s="39"/>
      <c r="C337" s="41" t="s">
        <v>149</v>
      </c>
      <c r="D337" s="39">
        <v>3</v>
      </c>
    </row>
    <row r="338" spans="2:4" ht="20" x14ac:dyDescent="0.15">
      <c r="B338" s="39"/>
      <c r="C338" s="39"/>
      <c r="D338" s="39"/>
    </row>
    <row r="339" spans="2:4" ht="20" x14ac:dyDescent="0.15">
      <c r="B339" s="37" t="s">
        <v>11</v>
      </c>
      <c r="C339" s="44">
        <v>2020</v>
      </c>
      <c r="D339" s="39">
        <v>5</v>
      </c>
    </row>
    <row r="340" spans="2:4" ht="20" x14ac:dyDescent="0.15">
      <c r="B340" s="39"/>
      <c r="C340" s="44">
        <v>2021</v>
      </c>
      <c r="D340" s="39">
        <v>13</v>
      </c>
    </row>
    <row r="341" spans="2:4" ht="20" x14ac:dyDescent="0.15">
      <c r="B341" s="39"/>
      <c r="C341" s="43">
        <v>2022</v>
      </c>
      <c r="D341" s="39">
        <v>4</v>
      </c>
    </row>
  </sheetData>
  <sortState xmlns:xlrd2="http://schemas.microsoft.com/office/spreadsheetml/2017/richdata2" ref="A191:C204">
    <sortCondition descending="1" ref="B191:B204"/>
  </sortState>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4CFCF2-63AC-499F-AAFA-BC5796B62DA2}">
  <dimension ref="A1:G162"/>
  <sheetViews>
    <sheetView topLeftCell="C76" workbookViewId="0">
      <selection activeCell="C76" sqref="C76"/>
    </sheetView>
  </sheetViews>
  <sheetFormatPr baseColWidth="10" defaultColWidth="8.83203125" defaultRowHeight="13" x14ac:dyDescent="0.15"/>
  <cols>
    <col min="1" max="1" width="23.1640625" customWidth="1"/>
    <col min="6" max="6" width="13" customWidth="1"/>
  </cols>
  <sheetData>
    <row r="1" spans="1:7" ht="42" x14ac:dyDescent="0.15">
      <c r="A1" s="28" t="s">
        <v>4278</v>
      </c>
      <c r="B1" s="28" t="s">
        <v>4279</v>
      </c>
      <c r="C1" s="28" t="s">
        <v>4280</v>
      </c>
      <c r="D1" s="79" t="s">
        <v>4281</v>
      </c>
      <c r="E1" s="28" t="s">
        <v>4282</v>
      </c>
      <c r="F1" s="28" t="s">
        <v>4283</v>
      </c>
      <c r="G1" s="28" t="s">
        <v>4284</v>
      </c>
    </row>
    <row r="2" spans="1:7" ht="14" x14ac:dyDescent="0.15">
      <c r="A2" s="76" t="s">
        <v>4266</v>
      </c>
    </row>
    <row r="3" spans="1:7" ht="14" x14ac:dyDescent="0.15">
      <c r="A3" s="77" t="s">
        <v>4211</v>
      </c>
    </row>
    <row r="4" spans="1:7" x14ac:dyDescent="0.15">
      <c r="D4" s="78"/>
    </row>
    <row r="5" spans="1:7" x14ac:dyDescent="0.15">
      <c r="A5" s="15" t="s">
        <v>480</v>
      </c>
      <c r="B5" s="11" t="s">
        <v>484</v>
      </c>
      <c r="C5" s="11" t="s">
        <v>485</v>
      </c>
      <c r="D5" s="71" t="s">
        <v>101</v>
      </c>
      <c r="E5" s="11" t="s">
        <v>487</v>
      </c>
      <c r="F5" s="11" t="s">
        <v>57</v>
      </c>
      <c r="G5" s="11" t="s">
        <v>59</v>
      </c>
    </row>
    <row r="6" spans="1:7" x14ac:dyDescent="0.15">
      <c r="A6" s="15" t="s">
        <v>480</v>
      </c>
      <c r="B6" s="11" t="s">
        <v>484</v>
      </c>
      <c r="C6" s="11" t="s">
        <v>485</v>
      </c>
      <c r="D6" s="71" t="s">
        <v>101</v>
      </c>
      <c r="E6" s="11" t="s">
        <v>499</v>
      </c>
      <c r="F6" s="11" t="s">
        <v>57</v>
      </c>
      <c r="G6" s="11" t="s">
        <v>59</v>
      </c>
    </row>
    <row r="7" spans="1:7" x14ac:dyDescent="0.15">
      <c r="A7" s="15" t="s">
        <v>1062</v>
      </c>
      <c r="B7" s="11" t="s">
        <v>128</v>
      </c>
      <c r="C7" s="11" t="s">
        <v>75</v>
      </c>
      <c r="D7" s="72" t="s">
        <v>76</v>
      </c>
      <c r="E7" s="11" t="s">
        <v>499</v>
      </c>
      <c r="F7" s="11" t="s">
        <v>57</v>
      </c>
      <c r="G7" s="11" t="s">
        <v>59</v>
      </c>
    </row>
    <row r="8" spans="1:7" x14ac:dyDescent="0.15">
      <c r="A8" s="15" t="s">
        <v>1721</v>
      </c>
      <c r="B8" s="11" t="s">
        <v>262</v>
      </c>
      <c r="C8" s="11" t="s">
        <v>263</v>
      </c>
      <c r="D8" s="71" t="s">
        <v>101</v>
      </c>
      <c r="E8" s="11" t="s">
        <v>499</v>
      </c>
      <c r="F8" s="11" t="s">
        <v>57</v>
      </c>
      <c r="G8" s="11" t="s">
        <v>266</v>
      </c>
    </row>
    <row r="9" spans="1:7" x14ac:dyDescent="0.15">
      <c r="A9" s="15" t="s">
        <v>2018</v>
      </c>
      <c r="B9" s="11" t="s">
        <v>1051</v>
      </c>
      <c r="C9" s="11" t="s">
        <v>485</v>
      </c>
      <c r="D9" s="71" t="s">
        <v>101</v>
      </c>
      <c r="E9" s="11" t="s">
        <v>103</v>
      </c>
      <c r="F9" s="11" t="s">
        <v>215</v>
      </c>
      <c r="G9" s="11" t="s">
        <v>1325</v>
      </c>
    </row>
    <row r="10" spans="1:7" x14ac:dyDescent="0.15">
      <c r="A10" s="15" t="s">
        <v>2127</v>
      </c>
      <c r="B10" s="11" t="s">
        <v>262</v>
      </c>
      <c r="C10" s="11" t="s">
        <v>263</v>
      </c>
      <c r="D10" s="71" t="s">
        <v>101</v>
      </c>
      <c r="E10" s="11" t="s">
        <v>566</v>
      </c>
      <c r="F10" s="11" t="s">
        <v>57</v>
      </c>
      <c r="G10" s="11" t="s">
        <v>416</v>
      </c>
    </row>
    <row r="11" spans="1:7" x14ac:dyDescent="0.15">
      <c r="A11" s="15" t="s">
        <v>2222</v>
      </c>
      <c r="B11" s="11" t="s">
        <v>971</v>
      </c>
      <c r="C11" s="11" t="s">
        <v>263</v>
      </c>
      <c r="D11" s="73" t="s">
        <v>51</v>
      </c>
      <c r="E11" s="11" t="s">
        <v>499</v>
      </c>
      <c r="F11" s="11" t="s">
        <v>677</v>
      </c>
      <c r="G11" s="11" t="s">
        <v>59</v>
      </c>
    </row>
    <row r="12" spans="1:7" x14ac:dyDescent="0.15">
      <c r="A12" s="15" t="s">
        <v>3410</v>
      </c>
      <c r="B12" s="11" t="s">
        <v>1051</v>
      </c>
      <c r="C12" s="11" t="s">
        <v>485</v>
      </c>
      <c r="D12" s="71" t="s">
        <v>101</v>
      </c>
      <c r="E12" s="11" t="s">
        <v>499</v>
      </c>
      <c r="F12" s="11" t="s">
        <v>57</v>
      </c>
      <c r="G12" s="11" t="s">
        <v>1325</v>
      </c>
    </row>
    <row r="13" spans="1:7" x14ac:dyDescent="0.15">
      <c r="A13" s="15" t="s">
        <v>3843</v>
      </c>
      <c r="B13" s="11" t="s">
        <v>1051</v>
      </c>
      <c r="C13" s="11" t="s">
        <v>485</v>
      </c>
      <c r="D13" s="71" t="s">
        <v>101</v>
      </c>
      <c r="E13" s="11" t="s">
        <v>499</v>
      </c>
      <c r="F13" s="11" t="s">
        <v>57</v>
      </c>
      <c r="G13" s="11" t="s">
        <v>59</v>
      </c>
    </row>
    <row r="17" spans="1:7" x14ac:dyDescent="0.15">
      <c r="A17" s="20" t="s">
        <v>679</v>
      </c>
    </row>
    <row r="18" spans="1:7" x14ac:dyDescent="0.15">
      <c r="A18" s="75" t="s">
        <v>1188</v>
      </c>
    </row>
    <row r="19" spans="1:7" x14ac:dyDescent="0.15">
      <c r="A19" s="15" t="s">
        <v>1178</v>
      </c>
      <c r="B19" s="11" t="s">
        <v>98</v>
      </c>
      <c r="C19" s="11" t="s">
        <v>100</v>
      </c>
      <c r="D19" s="74" t="s">
        <v>101</v>
      </c>
      <c r="E19" s="11" t="s">
        <v>151</v>
      </c>
      <c r="F19" s="11" t="s">
        <v>215</v>
      </c>
      <c r="G19" s="11" t="s">
        <v>59</v>
      </c>
    </row>
    <row r="20" spans="1:7" x14ac:dyDescent="0.15">
      <c r="A20" s="15" t="s">
        <v>2197</v>
      </c>
      <c r="B20" s="11" t="s">
        <v>149</v>
      </c>
      <c r="C20" s="11" t="s">
        <v>100</v>
      </c>
      <c r="D20" s="74" t="s">
        <v>101</v>
      </c>
      <c r="E20" s="11" t="s">
        <v>151</v>
      </c>
      <c r="F20" s="11" t="s">
        <v>215</v>
      </c>
      <c r="G20" s="11" t="s">
        <v>81</v>
      </c>
    </row>
    <row r="21" spans="1:7" x14ac:dyDescent="0.15">
      <c r="A21" s="15" t="s">
        <v>2274</v>
      </c>
      <c r="B21" s="11" t="s">
        <v>971</v>
      </c>
      <c r="C21" s="11" t="s">
        <v>263</v>
      </c>
      <c r="D21" s="73" t="s">
        <v>51</v>
      </c>
      <c r="E21" s="11" t="s">
        <v>566</v>
      </c>
      <c r="F21" s="11" t="s">
        <v>215</v>
      </c>
      <c r="G21" s="11" t="s">
        <v>59</v>
      </c>
    </row>
    <row r="22" spans="1:7" x14ac:dyDescent="0.15">
      <c r="A22" s="15" t="s">
        <v>2411</v>
      </c>
      <c r="B22" s="11" t="s">
        <v>149</v>
      </c>
      <c r="C22" s="11" t="s">
        <v>100</v>
      </c>
      <c r="D22" s="74" t="s">
        <v>101</v>
      </c>
      <c r="E22" s="19" t="s">
        <v>131</v>
      </c>
      <c r="F22" s="11" t="s">
        <v>57</v>
      </c>
      <c r="G22" s="11" t="s">
        <v>59</v>
      </c>
    </row>
    <row r="23" spans="1:7" ht="14" x14ac:dyDescent="0.15">
      <c r="A23" s="81" t="s">
        <v>4285</v>
      </c>
    </row>
    <row r="24" spans="1:7" x14ac:dyDescent="0.15">
      <c r="A24" s="15" t="s">
        <v>673</v>
      </c>
      <c r="B24" s="11" t="s">
        <v>149</v>
      </c>
      <c r="C24" s="11" t="s">
        <v>100</v>
      </c>
      <c r="D24" s="74" t="s">
        <v>101</v>
      </c>
      <c r="E24" s="11" t="s">
        <v>151</v>
      </c>
      <c r="F24" s="11" t="s">
        <v>677</v>
      </c>
      <c r="G24" s="11" t="s">
        <v>59</v>
      </c>
    </row>
    <row r="25" spans="1:7" x14ac:dyDescent="0.15">
      <c r="A25" s="15" t="s">
        <v>1610</v>
      </c>
      <c r="B25" s="11" t="s">
        <v>149</v>
      </c>
      <c r="C25" s="11" t="s">
        <v>100</v>
      </c>
      <c r="D25" s="74" t="s">
        <v>101</v>
      </c>
      <c r="E25" s="11" t="s">
        <v>1616</v>
      </c>
      <c r="F25" s="11" t="s">
        <v>57</v>
      </c>
      <c r="G25" s="11" t="s">
        <v>266</v>
      </c>
    </row>
    <row r="26" spans="1:7" x14ac:dyDescent="0.15">
      <c r="A26" s="15" t="s">
        <v>1824</v>
      </c>
      <c r="B26" s="11" t="s">
        <v>49</v>
      </c>
      <c r="C26" s="11" t="s">
        <v>50</v>
      </c>
      <c r="D26" s="80" t="s">
        <v>51</v>
      </c>
      <c r="E26" s="11" t="s">
        <v>245</v>
      </c>
      <c r="F26" s="11" t="s">
        <v>215</v>
      </c>
      <c r="G26" s="11" t="s">
        <v>59</v>
      </c>
    </row>
    <row r="27" spans="1:7" x14ac:dyDescent="0.15">
      <c r="A27" s="15" t="s">
        <v>3224</v>
      </c>
      <c r="B27" s="11" t="s">
        <v>383</v>
      </c>
      <c r="C27" s="11" t="s">
        <v>50</v>
      </c>
      <c r="D27" s="80" t="s">
        <v>51</v>
      </c>
      <c r="E27" s="11" t="s">
        <v>3172</v>
      </c>
      <c r="F27" s="11" t="s">
        <v>176</v>
      </c>
      <c r="G27" s="11" t="s">
        <v>59</v>
      </c>
    </row>
    <row r="28" spans="1:7" x14ac:dyDescent="0.15">
      <c r="A28" s="15" t="s">
        <v>3397</v>
      </c>
      <c r="B28" s="11" t="s">
        <v>383</v>
      </c>
      <c r="C28" s="11" t="s">
        <v>50</v>
      </c>
      <c r="D28" s="80" t="s">
        <v>51</v>
      </c>
      <c r="E28" s="11" t="s">
        <v>3172</v>
      </c>
      <c r="F28" s="11" t="s">
        <v>215</v>
      </c>
      <c r="G28" s="11" t="s">
        <v>59</v>
      </c>
    </row>
    <row r="29" spans="1:7" x14ac:dyDescent="0.15">
      <c r="A29" s="15" t="s">
        <v>3542</v>
      </c>
      <c r="B29" s="11" t="s">
        <v>3545</v>
      </c>
      <c r="C29" s="11" t="s">
        <v>263</v>
      </c>
      <c r="D29" s="80" t="s">
        <v>51</v>
      </c>
      <c r="E29" s="11" t="s">
        <v>151</v>
      </c>
      <c r="F29" s="11" t="s">
        <v>215</v>
      </c>
      <c r="G29" s="11" t="s">
        <v>107</v>
      </c>
    </row>
    <row r="30" spans="1:7" x14ac:dyDescent="0.15">
      <c r="A30" s="75" t="s">
        <v>820</v>
      </c>
    </row>
    <row r="31" spans="1:7" x14ac:dyDescent="0.15">
      <c r="A31" s="15" t="s">
        <v>812</v>
      </c>
      <c r="B31" s="11" t="s">
        <v>98</v>
      </c>
      <c r="C31" s="11" t="s">
        <v>100</v>
      </c>
      <c r="D31" s="74" t="s">
        <v>101</v>
      </c>
      <c r="E31" s="11" t="s">
        <v>817</v>
      </c>
      <c r="F31" s="11" t="s">
        <v>57</v>
      </c>
      <c r="G31" s="11" t="s">
        <v>59</v>
      </c>
    </row>
    <row r="32" spans="1:7" x14ac:dyDescent="0.15">
      <c r="A32" s="15" t="s">
        <v>828</v>
      </c>
      <c r="B32" s="11" t="s">
        <v>98</v>
      </c>
      <c r="C32" s="11" t="s">
        <v>100</v>
      </c>
      <c r="D32" s="74" t="s">
        <v>101</v>
      </c>
      <c r="E32" s="11" t="s">
        <v>832</v>
      </c>
      <c r="F32" s="11" t="s">
        <v>57</v>
      </c>
      <c r="G32" s="11" t="s">
        <v>59</v>
      </c>
    </row>
    <row r="33" spans="1:7" x14ac:dyDescent="0.15">
      <c r="A33" s="15" t="s">
        <v>1209</v>
      </c>
      <c r="B33" s="11" t="s">
        <v>297</v>
      </c>
      <c r="C33" s="11" t="s">
        <v>100</v>
      </c>
      <c r="D33" s="80" t="s">
        <v>51</v>
      </c>
      <c r="E33" s="11" t="s">
        <v>151</v>
      </c>
      <c r="F33" s="11" t="s">
        <v>57</v>
      </c>
      <c r="G33" s="11" t="s">
        <v>59</v>
      </c>
    </row>
    <row r="34" spans="1:7" ht="14" x14ac:dyDescent="0.15">
      <c r="A34" s="81" t="s">
        <v>4286</v>
      </c>
    </row>
    <row r="35" spans="1:7" x14ac:dyDescent="0.15">
      <c r="A35" s="15" t="s">
        <v>894</v>
      </c>
      <c r="B35" s="11" t="s">
        <v>149</v>
      </c>
      <c r="C35" s="11" t="s">
        <v>100</v>
      </c>
      <c r="D35" s="74" t="s">
        <v>101</v>
      </c>
      <c r="E35" s="11" t="s">
        <v>151</v>
      </c>
      <c r="F35" s="11" t="s">
        <v>215</v>
      </c>
      <c r="G35" s="11" t="s">
        <v>81</v>
      </c>
    </row>
    <row r="36" spans="1:7" ht="14" x14ac:dyDescent="0.15">
      <c r="A36" s="81" t="s">
        <v>176</v>
      </c>
    </row>
    <row r="37" spans="1:7" x14ac:dyDescent="0.15">
      <c r="A37" s="15" t="s">
        <v>3167</v>
      </c>
      <c r="B37" s="11" t="s">
        <v>149</v>
      </c>
      <c r="C37" s="11" t="s">
        <v>100</v>
      </c>
      <c r="D37" s="74" t="s">
        <v>101</v>
      </c>
      <c r="E37" s="11" t="s">
        <v>3172</v>
      </c>
      <c r="F37" s="11" t="s">
        <v>176</v>
      </c>
      <c r="G37" s="11" t="s">
        <v>59</v>
      </c>
    </row>
    <row r="38" spans="1:7" x14ac:dyDescent="0.15">
      <c r="A38" s="11" t="s">
        <v>4061</v>
      </c>
      <c r="B38" s="11" t="s">
        <v>383</v>
      </c>
      <c r="C38" s="11" t="s">
        <v>50</v>
      </c>
      <c r="D38" s="80" t="s">
        <v>51</v>
      </c>
      <c r="E38" s="11" t="s">
        <v>80</v>
      </c>
      <c r="F38" s="11" t="s">
        <v>170</v>
      </c>
      <c r="G38" s="11" t="s">
        <v>172</v>
      </c>
    </row>
    <row r="41" spans="1:7" ht="28" x14ac:dyDescent="0.15">
      <c r="A41" s="82" t="s">
        <v>4287</v>
      </c>
    </row>
    <row r="42" spans="1:7" ht="14" x14ac:dyDescent="0.15">
      <c r="A42" s="85" t="s">
        <v>4288</v>
      </c>
    </row>
    <row r="43" spans="1:7" x14ac:dyDescent="0.15">
      <c r="A43" s="11" t="s">
        <v>93</v>
      </c>
      <c r="B43" s="11" t="s">
        <v>98</v>
      </c>
      <c r="C43" s="11" t="s">
        <v>100</v>
      </c>
      <c r="D43" s="74" t="s">
        <v>101</v>
      </c>
      <c r="E43" s="11" t="s">
        <v>103</v>
      </c>
      <c r="F43" s="11" t="s">
        <v>105</v>
      </c>
      <c r="G43" s="11" t="s">
        <v>107</v>
      </c>
    </row>
    <row r="44" spans="1:7" x14ac:dyDescent="0.15">
      <c r="A44" s="15" t="s">
        <v>145</v>
      </c>
      <c r="B44" s="11" t="s">
        <v>149</v>
      </c>
      <c r="C44" s="11" t="s">
        <v>100</v>
      </c>
      <c r="D44" s="74" t="s">
        <v>101</v>
      </c>
      <c r="E44" s="11" t="s">
        <v>151</v>
      </c>
      <c r="F44" s="11" t="s">
        <v>105</v>
      </c>
      <c r="G44" s="11" t="s">
        <v>59</v>
      </c>
    </row>
    <row r="45" spans="1:7" ht="28" x14ac:dyDescent="0.15">
      <c r="A45" s="22" t="s">
        <v>259</v>
      </c>
      <c r="B45" s="11" t="s">
        <v>262</v>
      </c>
      <c r="C45" s="11" t="s">
        <v>263</v>
      </c>
      <c r="D45" s="74" t="s">
        <v>101</v>
      </c>
      <c r="E45" s="11" t="s">
        <v>151</v>
      </c>
      <c r="F45" s="11" t="s">
        <v>215</v>
      </c>
      <c r="G45" s="11" t="s">
        <v>266</v>
      </c>
    </row>
    <row r="46" spans="1:7" x14ac:dyDescent="0.15">
      <c r="A46" s="15" t="s">
        <v>351</v>
      </c>
      <c r="B46" s="11" t="s">
        <v>262</v>
      </c>
      <c r="C46" s="11" t="s">
        <v>263</v>
      </c>
      <c r="D46" s="74" t="s">
        <v>101</v>
      </c>
      <c r="E46" s="11" t="s">
        <v>80</v>
      </c>
      <c r="F46" s="11" t="s">
        <v>105</v>
      </c>
      <c r="G46" s="11" t="s">
        <v>59</v>
      </c>
    </row>
    <row r="47" spans="1:7" x14ac:dyDescent="0.15">
      <c r="A47" s="15" t="s">
        <v>439</v>
      </c>
      <c r="B47" s="11" t="s">
        <v>149</v>
      </c>
      <c r="C47" s="11" t="s">
        <v>100</v>
      </c>
      <c r="D47" s="74" t="s">
        <v>101</v>
      </c>
      <c r="E47" s="11" t="s">
        <v>245</v>
      </c>
      <c r="F47" s="11" t="s">
        <v>215</v>
      </c>
      <c r="G47" s="11" t="s">
        <v>446</v>
      </c>
    </row>
    <row r="48" spans="1:7" x14ac:dyDescent="0.15">
      <c r="A48" s="15" t="s">
        <v>519</v>
      </c>
      <c r="B48" s="11" t="s">
        <v>149</v>
      </c>
      <c r="C48" s="11" t="s">
        <v>100</v>
      </c>
      <c r="D48" s="74" t="s">
        <v>101</v>
      </c>
      <c r="E48" s="11" t="s">
        <v>151</v>
      </c>
      <c r="F48" s="11" t="s">
        <v>215</v>
      </c>
      <c r="G48" s="11" t="s">
        <v>81</v>
      </c>
    </row>
    <row r="49" spans="1:7" x14ac:dyDescent="0.15">
      <c r="A49" s="15" t="s">
        <v>631</v>
      </c>
      <c r="B49" s="11" t="s">
        <v>297</v>
      </c>
      <c r="C49" s="11" t="s">
        <v>100</v>
      </c>
      <c r="D49" s="80" t="s">
        <v>51</v>
      </c>
      <c r="E49" s="11" t="s">
        <v>151</v>
      </c>
      <c r="F49" s="11" t="s">
        <v>215</v>
      </c>
      <c r="G49" s="11" t="s">
        <v>59</v>
      </c>
    </row>
    <row r="50" spans="1:7" x14ac:dyDescent="0.15">
      <c r="A50" s="15" t="s">
        <v>716</v>
      </c>
      <c r="B50" s="11" t="s">
        <v>149</v>
      </c>
      <c r="C50" s="11" t="s">
        <v>100</v>
      </c>
      <c r="D50" s="74" t="s">
        <v>101</v>
      </c>
      <c r="E50" s="11" t="s">
        <v>499</v>
      </c>
      <c r="F50" s="11" t="s">
        <v>215</v>
      </c>
      <c r="G50" s="11" t="s">
        <v>81</v>
      </c>
    </row>
    <row r="51" spans="1:7" x14ac:dyDescent="0.15">
      <c r="A51" s="15" t="s">
        <v>853</v>
      </c>
      <c r="B51" s="11" t="s">
        <v>149</v>
      </c>
      <c r="C51" s="11" t="s">
        <v>100</v>
      </c>
      <c r="D51" s="74" t="s">
        <v>101</v>
      </c>
      <c r="E51" s="11" t="s">
        <v>151</v>
      </c>
      <c r="F51" s="11" t="s">
        <v>215</v>
      </c>
      <c r="G51" s="11" t="s">
        <v>59</v>
      </c>
    </row>
    <row r="52" spans="1:7" x14ac:dyDescent="0.15">
      <c r="A52" s="15" t="s">
        <v>868</v>
      </c>
      <c r="B52" s="11" t="s">
        <v>149</v>
      </c>
      <c r="C52" s="11" t="s">
        <v>100</v>
      </c>
      <c r="D52" s="74" t="s">
        <v>101</v>
      </c>
      <c r="E52" s="11" t="s">
        <v>151</v>
      </c>
      <c r="F52" s="11" t="s">
        <v>215</v>
      </c>
      <c r="G52" s="11" t="s">
        <v>59</v>
      </c>
    </row>
    <row r="53" spans="1:7" x14ac:dyDescent="0.15">
      <c r="A53" s="15" t="s">
        <v>1047</v>
      </c>
      <c r="B53" s="11" t="s">
        <v>1051</v>
      </c>
      <c r="C53" s="11" t="s">
        <v>485</v>
      </c>
      <c r="D53" s="74" t="s">
        <v>101</v>
      </c>
      <c r="E53" s="11" t="s">
        <v>151</v>
      </c>
      <c r="F53" s="11" t="s">
        <v>215</v>
      </c>
      <c r="G53" s="11" t="s">
        <v>431</v>
      </c>
    </row>
    <row r="54" spans="1:7" x14ac:dyDescent="0.15">
      <c r="A54" s="15" t="s">
        <v>1087</v>
      </c>
      <c r="B54" s="11" t="s">
        <v>262</v>
      </c>
      <c r="C54" s="11" t="s">
        <v>263</v>
      </c>
      <c r="D54" s="74" t="s">
        <v>101</v>
      </c>
      <c r="E54" s="11" t="s">
        <v>151</v>
      </c>
      <c r="F54" s="11" t="s">
        <v>170</v>
      </c>
      <c r="G54" s="11" t="s">
        <v>172</v>
      </c>
    </row>
    <row r="55" spans="1:7" x14ac:dyDescent="0.15">
      <c r="A55" s="15" t="s">
        <v>1122</v>
      </c>
      <c r="B55" s="11" t="s">
        <v>149</v>
      </c>
      <c r="C55" s="11" t="s">
        <v>100</v>
      </c>
      <c r="D55" s="74" t="s">
        <v>101</v>
      </c>
      <c r="E55" s="11" t="s">
        <v>151</v>
      </c>
      <c r="F55" s="11" t="s">
        <v>215</v>
      </c>
      <c r="G55" s="11" t="s">
        <v>885</v>
      </c>
    </row>
    <row r="56" spans="1:7" x14ac:dyDescent="0.15">
      <c r="A56" s="15" t="s">
        <v>1161</v>
      </c>
      <c r="B56" s="11" t="s">
        <v>1164</v>
      </c>
      <c r="C56" s="11" t="s">
        <v>485</v>
      </c>
      <c r="D56" s="74" t="s">
        <v>101</v>
      </c>
      <c r="E56" s="11" t="s">
        <v>131</v>
      </c>
      <c r="F56" s="11" t="s">
        <v>215</v>
      </c>
      <c r="G56" s="11" t="s">
        <v>59</v>
      </c>
    </row>
    <row r="57" spans="1:7" x14ac:dyDescent="0.15">
      <c r="A57" s="15" t="s">
        <v>1320</v>
      </c>
      <c r="B57" s="11" t="s">
        <v>149</v>
      </c>
      <c r="C57" s="11" t="s">
        <v>100</v>
      </c>
      <c r="D57" s="74" t="s">
        <v>101</v>
      </c>
      <c r="E57" s="11" t="s">
        <v>103</v>
      </c>
      <c r="F57" s="11" t="s">
        <v>105</v>
      </c>
      <c r="G57" s="11" t="s">
        <v>1325</v>
      </c>
    </row>
    <row r="58" spans="1:7" x14ac:dyDescent="0.15">
      <c r="A58" s="15" t="s">
        <v>1376</v>
      </c>
      <c r="B58" s="11" t="s">
        <v>149</v>
      </c>
      <c r="C58" s="11" t="s">
        <v>100</v>
      </c>
      <c r="D58" s="74" t="s">
        <v>101</v>
      </c>
      <c r="E58" s="11" t="s">
        <v>151</v>
      </c>
      <c r="F58" s="11" t="s">
        <v>57</v>
      </c>
      <c r="G58" s="11" t="s">
        <v>431</v>
      </c>
    </row>
    <row r="59" spans="1:7" x14ac:dyDescent="0.15">
      <c r="A59" s="15" t="s">
        <v>1500</v>
      </c>
      <c r="B59" s="11" t="s">
        <v>149</v>
      </c>
      <c r="C59" s="11" t="s">
        <v>100</v>
      </c>
      <c r="D59" s="74" t="s">
        <v>101</v>
      </c>
      <c r="E59" s="11" t="s">
        <v>80</v>
      </c>
      <c r="F59" s="11" t="s">
        <v>170</v>
      </c>
      <c r="G59" s="11" t="s">
        <v>172</v>
      </c>
    </row>
    <row r="60" spans="1:7" x14ac:dyDescent="0.15">
      <c r="A60" s="15" t="s">
        <v>1527</v>
      </c>
      <c r="B60" s="11" t="s">
        <v>383</v>
      </c>
      <c r="C60" s="11" t="s">
        <v>50</v>
      </c>
      <c r="D60" s="80" t="s">
        <v>51</v>
      </c>
      <c r="E60" s="11" t="s">
        <v>1114</v>
      </c>
      <c r="F60" s="11" t="s">
        <v>215</v>
      </c>
      <c r="G60" s="11" t="s">
        <v>1325</v>
      </c>
    </row>
    <row r="61" spans="1:7" x14ac:dyDescent="0.15">
      <c r="A61" s="15" t="s">
        <v>1554</v>
      </c>
      <c r="B61" s="11" t="s">
        <v>1557</v>
      </c>
      <c r="C61" s="11" t="s">
        <v>1558</v>
      </c>
      <c r="D61" s="80" t="s">
        <v>51</v>
      </c>
      <c r="E61" s="11" t="s">
        <v>131</v>
      </c>
      <c r="F61" s="11" t="s">
        <v>105</v>
      </c>
      <c r="G61" s="11" t="s">
        <v>59</v>
      </c>
    </row>
    <row r="62" spans="1:7" x14ac:dyDescent="0.15">
      <c r="A62" s="15" t="s">
        <v>1569</v>
      </c>
      <c r="B62" s="11" t="s">
        <v>149</v>
      </c>
      <c r="C62" s="11" t="s">
        <v>100</v>
      </c>
      <c r="D62" s="74" t="s">
        <v>101</v>
      </c>
      <c r="E62" s="11" t="s">
        <v>151</v>
      </c>
      <c r="F62" s="11" t="s">
        <v>170</v>
      </c>
      <c r="G62" s="11" t="s">
        <v>172</v>
      </c>
    </row>
    <row r="63" spans="1:7" x14ac:dyDescent="0.15">
      <c r="A63" s="15" t="s">
        <v>1665</v>
      </c>
      <c r="B63" s="11" t="s">
        <v>149</v>
      </c>
      <c r="C63" s="11" t="s">
        <v>100</v>
      </c>
      <c r="D63" s="74" t="s">
        <v>101</v>
      </c>
      <c r="E63" s="11" t="s">
        <v>151</v>
      </c>
      <c r="F63" s="11" t="s">
        <v>215</v>
      </c>
      <c r="G63" s="11" t="s">
        <v>59</v>
      </c>
    </row>
    <row r="64" spans="1:7" x14ac:dyDescent="0.15">
      <c r="A64" s="15" t="s">
        <v>1708</v>
      </c>
      <c r="B64" s="11" t="s">
        <v>1711</v>
      </c>
      <c r="C64" s="11" t="s">
        <v>100</v>
      </c>
      <c r="D64" s="74" t="s">
        <v>101</v>
      </c>
      <c r="E64" s="11" t="s">
        <v>103</v>
      </c>
      <c r="F64" s="11" t="s">
        <v>215</v>
      </c>
      <c r="G64" s="11" t="s">
        <v>1325</v>
      </c>
    </row>
    <row r="65" spans="1:7" x14ac:dyDescent="0.15">
      <c r="A65" s="15" t="s">
        <v>1747</v>
      </c>
      <c r="B65" s="11" t="s">
        <v>149</v>
      </c>
      <c r="C65" s="11" t="s">
        <v>100</v>
      </c>
      <c r="D65" s="74" t="s">
        <v>101</v>
      </c>
      <c r="E65" s="11" t="s">
        <v>245</v>
      </c>
      <c r="F65" s="11" t="s">
        <v>215</v>
      </c>
      <c r="G65" s="11" t="s">
        <v>59</v>
      </c>
    </row>
    <row r="66" spans="1:7" x14ac:dyDescent="0.15">
      <c r="A66" s="15" t="s">
        <v>1838</v>
      </c>
      <c r="B66" s="11" t="s">
        <v>149</v>
      </c>
      <c r="C66" s="11" t="s">
        <v>100</v>
      </c>
      <c r="D66" s="74" t="s">
        <v>101</v>
      </c>
      <c r="E66" s="11" t="s">
        <v>103</v>
      </c>
      <c r="F66" s="11" t="s">
        <v>215</v>
      </c>
      <c r="G66" s="11" t="s">
        <v>59</v>
      </c>
    </row>
    <row r="67" spans="1:7" x14ac:dyDescent="0.15">
      <c r="A67" s="61" t="s">
        <v>1902</v>
      </c>
      <c r="B67" s="17" t="s">
        <v>149</v>
      </c>
      <c r="C67" s="17" t="s">
        <v>100</v>
      </c>
      <c r="D67" s="83" t="s">
        <v>101</v>
      </c>
      <c r="E67" s="17" t="s">
        <v>151</v>
      </c>
      <c r="F67" s="17" t="s">
        <v>215</v>
      </c>
      <c r="G67" s="17" t="s">
        <v>176</v>
      </c>
    </row>
    <row r="68" spans="1:7" x14ac:dyDescent="0.15">
      <c r="A68" s="15" t="s">
        <v>1916</v>
      </c>
      <c r="B68" s="11" t="s">
        <v>1051</v>
      </c>
      <c r="C68" s="11" t="s">
        <v>485</v>
      </c>
      <c r="D68" s="74" t="s">
        <v>101</v>
      </c>
      <c r="E68" s="11" t="s">
        <v>245</v>
      </c>
      <c r="F68" s="11" t="s">
        <v>215</v>
      </c>
      <c r="G68" s="11" t="s">
        <v>1325</v>
      </c>
    </row>
    <row r="69" spans="1:7" x14ac:dyDescent="0.15">
      <c r="A69" s="15" t="s">
        <v>1969</v>
      </c>
      <c r="B69" s="11" t="s">
        <v>149</v>
      </c>
      <c r="C69" s="11" t="s">
        <v>100</v>
      </c>
      <c r="D69" s="74" t="s">
        <v>101</v>
      </c>
      <c r="E69" s="11" t="s">
        <v>245</v>
      </c>
      <c r="F69" s="11" t="s">
        <v>215</v>
      </c>
      <c r="G69" s="11" t="s">
        <v>59</v>
      </c>
    </row>
    <row r="70" spans="1:7" x14ac:dyDescent="0.15">
      <c r="A70" s="15" t="s">
        <v>2169</v>
      </c>
      <c r="B70" s="11" t="s">
        <v>149</v>
      </c>
      <c r="C70" s="11" t="s">
        <v>100</v>
      </c>
      <c r="D70" s="74" t="s">
        <v>101</v>
      </c>
      <c r="E70" s="11" t="s">
        <v>151</v>
      </c>
      <c r="F70" s="11" t="s">
        <v>215</v>
      </c>
      <c r="G70" s="11" t="s">
        <v>1325</v>
      </c>
    </row>
    <row r="71" spans="1:7" x14ac:dyDescent="0.15">
      <c r="A71" s="15" t="s">
        <v>2190</v>
      </c>
      <c r="B71" s="11" t="s">
        <v>149</v>
      </c>
      <c r="C71" s="11" t="s">
        <v>100</v>
      </c>
      <c r="D71" s="74" t="s">
        <v>101</v>
      </c>
      <c r="E71" s="11" t="s">
        <v>705</v>
      </c>
      <c r="F71" s="11" t="s">
        <v>215</v>
      </c>
      <c r="G71" s="11" t="s">
        <v>59</v>
      </c>
    </row>
    <row r="72" spans="1:7" x14ac:dyDescent="0.15">
      <c r="A72" s="15" t="s">
        <v>2310</v>
      </c>
      <c r="B72" s="11" t="s">
        <v>149</v>
      </c>
      <c r="C72" s="11" t="s">
        <v>100</v>
      </c>
      <c r="D72" s="74" t="s">
        <v>101</v>
      </c>
      <c r="E72" s="11" t="s">
        <v>245</v>
      </c>
      <c r="F72" s="11" t="s">
        <v>215</v>
      </c>
      <c r="G72" s="11" t="s">
        <v>81</v>
      </c>
    </row>
    <row r="73" spans="1:7" x14ac:dyDescent="0.15">
      <c r="A73" s="15" t="s">
        <v>2321</v>
      </c>
      <c r="B73" s="11" t="s">
        <v>2324</v>
      </c>
      <c r="C73" s="11" t="s">
        <v>191</v>
      </c>
      <c r="D73" s="84" t="s">
        <v>938</v>
      </c>
      <c r="E73" s="11" t="s">
        <v>131</v>
      </c>
      <c r="F73" s="11" t="s">
        <v>215</v>
      </c>
      <c r="G73" s="11" t="s">
        <v>431</v>
      </c>
    </row>
    <row r="74" spans="1:7" x14ac:dyDescent="0.15">
      <c r="A74" s="15" t="s">
        <v>2385</v>
      </c>
      <c r="B74" s="11" t="s">
        <v>564</v>
      </c>
      <c r="C74" s="11" t="s">
        <v>75</v>
      </c>
      <c r="D74" s="80" t="s">
        <v>51</v>
      </c>
      <c r="E74" s="11" t="s">
        <v>1643</v>
      </c>
      <c r="F74" s="11" t="s">
        <v>677</v>
      </c>
      <c r="G74" s="11" t="s">
        <v>59</v>
      </c>
    </row>
    <row r="75" spans="1:7" x14ac:dyDescent="0.15">
      <c r="A75" s="15" t="s">
        <v>2486</v>
      </c>
      <c r="B75" s="11" t="s">
        <v>2489</v>
      </c>
      <c r="C75" s="11" t="s">
        <v>263</v>
      </c>
      <c r="D75" s="74" t="s">
        <v>101</v>
      </c>
      <c r="E75" s="11" t="s">
        <v>151</v>
      </c>
      <c r="F75" s="11" t="s">
        <v>215</v>
      </c>
      <c r="G75" s="11" t="s">
        <v>59</v>
      </c>
    </row>
    <row r="76" spans="1:7" x14ac:dyDescent="0.15">
      <c r="A76" s="15" t="s">
        <v>2497</v>
      </c>
      <c r="B76" s="11" t="s">
        <v>98</v>
      </c>
      <c r="C76" s="11" t="s">
        <v>100</v>
      </c>
      <c r="D76" s="74" t="s">
        <v>101</v>
      </c>
      <c r="E76" s="11" t="s">
        <v>151</v>
      </c>
      <c r="F76" s="11" t="s">
        <v>170</v>
      </c>
      <c r="G76" s="11" t="s">
        <v>172</v>
      </c>
    </row>
    <row r="77" spans="1:7" x14ac:dyDescent="0.15">
      <c r="A77" s="15" t="s">
        <v>2830</v>
      </c>
      <c r="B77" s="11" t="s">
        <v>149</v>
      </c>
      <c r="C77" s="11" t="s">
        <v>100</v>
      </c>
      <c r="D77" s="74" t="s">
        <v>101</v>
      </c>
      <c r="E77" s="11" t="s">
        <v>151</v>
      </c>
      <c r="F77" s="11" t="s">
        <v>215</v>
      </c>
      <c r="G77" s="11" t="s">
        <v>81</v>
      </c>
    </row>
    <row r="78" spans="1:7" x14ac:dyDescent="0.15">
      <c r="A78" s="15" t="s">
        <v>2872</v>
      </c>
      <c r="B78" s="11" t="s">
        <v>149</v>
      </c>
      <c r="C78" s="11" t="s">
        <v>100</v>
      </c>
      <c r="D78" s="74" t="s">
        <v>101</v>
      </c>
      <c r="E78" s="11" t="s">
        <v>131</v>
      </c>
      <c r="F78" s="11" t="s">
        <v>105</v>
      </c>
      <c r="G78" s="11" t="s">
        <v>59</v>
      </c>
    </row>
    <row r="79" spans="1:7" x14ac:dyDescent="0.15">
      <c r="A79" s="15" t="s">
        <v>2945</v>
      </c>
      <c r="B79" s="11" t="s">
        <v>149</v>
      </c>
      <c r="C79" s="11" t="s">
        <v>100</v>
      </c>
      <c r="D79" s="74" t="s">
        <v>101</v>
      </c>
      <c r="E79" s="11" t="s">
        <v>151</v>
      </c>
      <c r="F79" s="11" t="s">
        <v>215</v>
      </c>
      <c r="G79" s="11" t="s">
        <v>988</v>
      </c>
    </row>
    <row r="80" spans="1:7" x14ac:dyDescent="0.15">
      <c r="A80" s="15" t="s">
        <v>2959</v>
      </c>
      <c r="B80" s="11" t="s">
        <v>149</v>
      </c>
      <c r="C80" s="11" t="s">
        <v>100</v>
      </c>
      <c r="D80" s="74" t="s">
        <v>101</v>
      </c>
      <c r="E80" s="11" t="s">
        <v>151</v>
      </c>
      <c r="F80" s="11" t="s">
        <v>170</v>
      </c>
      <c r="G80" s="11" t="s">
        <v>172</v>
      </c>
    </row>
    <row r="81" spans="1:7" x14ac:dyDescent="0.15">
      <c r="A81" s="15" t="s">
        <v>3005</v>
      </c>
      <c r="B81" s="11" t="s">
        <v>3008</v>
      </c>
      <c r="C81" s="11" t="s">
        <v>485</v>
      </c>
      <c r="D81" s="74" t="s">
        <v>101</v>
      </c>
      <c r="E81" s="11" t="s">
        <v>245</v>
      </c>
      <c r="F81" s="11" t="s">
        <v>215</v>
      </c>
      <c r="G81" s="11" t="s">
        <v>59</v>
      </c>
    </row>
    <row r="82" spans="1:7" x14ac:dyDescent="0.15">
      <c r="A82" s="15" t="s">
        <v>3048</v>
      </c>
      <c r="B82" s="11" t="s">
        <v>262</v>
      </c>
      <c r="C82" s="11" t="s">
        <v>263</v>
      </c>
      <c r="D82" s="74" t="s">
        <v>101</v>
      </c>
      <c r="E82" s="11" t="s">
        <v>131</v>
      </c>
      <c r="F82" s="11" t="s">
        <v>170</v>
      </c>
      <c r="G82" s="11" t="s">
        <v>172</v>
      </c>
    </row>
    <row r="83" spans="1:7" x14ac:dyDescent="0.15">
      <c r="A83" s="15" t="s">
        <v>3074</v>
      </c>
      <c r="B83" s="11" t="s">
        <v>383</v>
      </c>
      <c r="C83" s="11" t="s">
        <v>50</v>
      </c>
      <c r="D83" s="80" t="s">
        <v>51</v>
      </c>
      <c r="E83" s="11" t="s">
        <v>80</v>
      </c>
      <c r="F83" s="11" t="s">
        <v>215</v>
      </c>
      <c r="G83" s="11" t="s">
        <v>431</v>
      </c>
    </row>
    <row r="84" spans="1:7" x14ac:dyDescent="0.15">
      <c r="A84" s="15" t="s">
        <v>3195</v>
      </c>
      <c r="B84" s="11" t="s">
        <v>149</v>
      </c>
      <c r="C84" s="11" t="s">
        <v>100</v>
      </c>
      <c r="D84" s="74" t="s">
        <v>101</v>
      </c>
      <c r="E84" s="11" t="s">
        <v>151</v>
      </c>
      <c r="F84" s="11" t="s">
        <v>57</v>
      </c>
      <c r="G84" s="11" t="s">
        <v>59</v>
      </c>
    </row>
    <row r="85" spans="1:7" x14ac:dyDescent="0.15">
      <c r="A85" s="15" t="s">
        <v>3208</v>
      </c>
      <c r="B85" s="11" t="s">
        <v>3211</v>
      </c>
      <c r="C85" s="11" t="s">
        <v>191</v>
      </c>
      <c r="D85" s="80" t="s">
        <v>51</v>
      </c>
      <c r="E85" s="11" t="s">
        <v>1103</v>
      </c>
      <c r="F85" s="11" t="s">
        <v>215</v>
      </c>
      <c r="G85" s="11" t="s">
        <v>59</v>
      </c>
    </row>
    <row r="86" spans="1:7" x14ac:dyDescent="0.15">
      <c r="A86" s="15" t="s">
        <v>3311</v>
      </c>
      <c r="B86" s="11" t="s">
        <v>149</v>
      </c>
      <c r="C86" s="11" t="s">
        <v>100</v>
      </c>
      <c r="D86" s="74" t="s">
        <v>101</v>
      </c>
      <c r="E86" s="11" t="s">
        <v>80</v>
      </c>
      <c r="F86" s="11" t="s">
        <v>170</v>
      </c>
      <c r="G86" s="11" t="s">
        <v>172</v>
      </c>
    </row>
    <row r="87" spans="1:7" x14ac:dyDescent="0.15">
      <c r="A87" s="15" t="s">
        <v>3424</v>
      </c>
      <c r="B87" s="11" t="s">
        <v>383</v>
      </c>
      <c r="C87" s="11" t="s">
        <v>50</v>
      </c>
      <c r="D87" s="80" t="s">
        <v>51</v>
      </c>
      <c r="E87" s="11" t="s">
        <v>151</v>
      </c>
      <c r="F87" s="11" t="s">
        <v>215</v>
      </c>
      <c r="G87" s="11" t="s">
        <v>1325</v>
      </c>
    </row>
    <row r="88" spans="1:7" x14ac:dyDescent="0.15">
      <c r="A88" s="15" t="s">
        <v>3514</v>
      </c>
      <c r="B88" s="11" t="s">
        <v>149</v>
      </c>
      <c r="C88" s="11" t="s">
        <v>100</v>
      </c>
      <c r="D88" s="74" t="s">
        <v>101</v>
      </c>
      <c r="E88" s="11" t="s">
        <v>80</v>
      </c>
      <c r="F88" s="11" t="s">
        <v>170</v>
      </c>
      <c r="G88" s="11" t="s">
        <v>3520</v>
      </c>
    </row>
    <row r="89" spans="1:7" x14ac:dyDescent="0.15">
      <c r="A89" s="15" t="s">
        <v>3566</v>
      </c>
      <c r="B89" s="11" t="s">
        <v>149</v>
      </c>
      <c r="C89" s="11" t="s">
        <v>100</v>
      </c>
      <c r="D89" s="74" t="s">
        <v>101</v>
      </c>
      <c r="E89" s="11" t="s">
        <v>151</v>
      </c>
      <c r="F89" s="11" t="s">
        <v>170</v>
      </c>
      <c r="G89" s="11" t="s">
        <v>172</v>
      </c>
    </row>
    <row r="90" spans="1:7" x14ac:dyDescent="0.15">
      <c r="A90" s="15" t="s">
        <v>3591</v>
      </c>
      <c r="B90" s="11" t="s">
        <v>149</v>
      </c>
      <c r="C90" s="11" t="s">
        <v>100</v>
      </c>
      <c r="D90" s="74" t="s">
        <v>101</v>
      </c>
      <c r="E90" s="11" t="s">
        <v>151</v>
      </c>
      <c r="F90" s="11" t="s">
        <v>215</v>
      </c>
      <c r="G90" s="11" t="s">
        <v>59</v>
      </c>
    </row>
    <row r="91" spans="1:7" x14ac:dyDescent="0.15">
      <c r="A91" s="15" t="s">
        <v>3670</v>
      </c>
      <c r="B91" s="11" t="s">
        <v>3674</v>
      </c>
      <c r="C91" s="11" t="s">
        <v>485</v>
      </c>
      <c r="D91" s="80" t="s">
        <v>51</v>
      </c>
      <c r="E91" s="11" t="s">
        <v>151</v>
      </c>
      <c r="F91" s="11" t="s">
        <v>57</v>
      </c>
      <c r="G91" s="11" t="s">
        <v>59</v>
      </c>
    </row>
    <row r="92" spans="1:7" x14ac:dyDescent="0.15">
      <c r="A92" s="15" t="s">
        <v>3735</v>
      </c>
      <c r="B92" s="11" t="s">
        <v>3739</v>
      </c>
      <c r="C92" s="11" t="s">
        <v>50</v>
      </c>
      <c r="D92" s="80" t="s">
        <v>51</v>
      </c>
      <c r="E92" s="11" t="s">
        <v>151</v>
      </c>
      <c r="F92" s="11" t="s">
        <v>215</v>
      </c>
      <c r="G92" s="11" t="s">
        <v>59</v>
      </c>
    </row>
    <row r="93" spans="1:7" x14ac:dyDescent="0.15">
      <c r="A93" s="15" t="s">
        <v>3766</v>
      </c>
      <c r="B93" s="11" t="s">
        <v>149</v>
      </c>
      <c r="C93" s="11" t="s">
        <v>100</v>
      </c>
      <c r="D93" s="74" t="s">
        <v>101</v>
      </c>
      <c r="E93" s="11" t="s">
        <v>245</v>
      </c>
      <c r="F93" s="11" t="s">
        <v>57</v>
      </c>
      <c r="G93" s="11" t="s">
        <v>81</v>
      </c>
    </row>
    <row r="94" spans="1:7" x14ac:dyDescent="0.15">
      <c r="A94" s="15" t="s">
        <v>3830</v>
      </c>
      <c r="B94" s="11" t="s">
        <v>149</v>
      </c>
      <c r="C94" s="11" t="s">
        <v>100</v>
      </c>
      <c r="D94" s="74" t="s">
        <v>101</v>
      </c>
      <c r="E94" s="11" t="s">
        <v>151</v>
      </c>
      <c r="F94" s="11" t="s">
        <v>215</v>
      </c>
      <c r="G94" s="11" t="s">
        <v>1325</v>
      </c>
    </row>
    <row r="95" spans="1:7" x14ac:dyDescent="0.15">
      <c r="A95" s="15" t="s">
        <v>3872</v>
      </c>
      <c r="B95" s="11" t="s">
        <v>149</v>
      </c>
      <c r="C95" s="11" t="s">
        <v>100</v>
      </c>
      <c r="D95" s="74" t="s">
        <v>101</v>
      </c>
      <c r="E95" s="11" t="s">
        <v>1103</v>
      </c>
      <c r="F95" s="11" t="s">
        <v>57</v>
      </c>
      <c r="G95" s="11" t="s">
        <v>81</v>
      </c>
    </row>
    <row r="96" spans="1:7" x14ac:dyDescent="0.15">
      <c r="A96" s="11" t="s">
        <v>3908</v>
      </c>
      <c r="B96" s="11" t="s">
        <v>262</v>
      </c>
      <c r="C96" s="11" t="s">
        <v>263</v>
      </c>
      <c r="D96" s="74" t="s">
        <v>101</v>
      </c>
      <c r="E96" s="11" t="s">
        <v>151</v>
      </c>
      <c r="F96" s="11" t="s">
        <v>215</v>
      </c>
      <c r="G96" s="11" t="s">
        <v>1325</v>
      </c>
    </row>
    <row r="97" spans="1:7" x14ac:dyDescent="0.15">
      <c r="A97" s="11" t="s">
        <v>4019</v>
      </c>
      <c r="B97" s="11" t="s">
        <v>98</v>
      </c>
      <c r="C97" s="11" t="s">
        <v>100</v>
      </c>
      <c r="D97" s="74" t="s">
        <v>101</v>
      </c>
      <c r="E97" s="11" t="s">
        <v>151</v>
      </c>
      <c r="F97" s="11" t="s">
        <v>215</v>
      </c>
      <c r="G97" s="11" t="s">
        <v>81</v>
      </c>
    </row>
    <row r="102" spans="1:7" ht="14" x14ac:dyDescent="0.15">
      <c r="A102" s="86" t="s">
        <v>4289</v>
      </c>
    </row>
    <row r="103" spans="1:7" x14ac:dyDescent="0.15">
      <c r="A103" s="15" t="s">
        <v>716</v>
      </c>
      <c r="B103" s="11" t="s">
        <v>149</v>
      </c>
      <c r="C103" s="11" t="s">
        <v>100</v>
      </c>
      <c r="D103" s="74" t="s">
        <v>101</v>
      </c>
      <c r="E103" s="11" t="s">
        <v>499</v>
      </c>
      <c r="F103" s="11" t="s">
        <v>215</v>
      </c>
      <c r="G103" s="11" t="s">
        <v>81</v>
      </c>
    </row>
    <row r="104" spans="1:7" x14ac:dyDescent="0.15">
      <c r="A104" s="15" t="s">
        <v>1500</v>
      </c>
      <c r="B104" s="11" t="s">
        <v>149</v>
      </c>
      <c r="C104" s="11" t="s">
        <v>100</v>
      </c>
      <c r="D104" s="74" t="s">
        <v>101</v>
      </c>
      <c r="E104" s="11" t="s">
        <v>80</v>
      </c>
      <c r="F104" s="11" t="s">
        <v>170</v>
      </c>
      <c r="G104" s="11" t="s">
        <v>172</v>
      </c>
    </row>
    <row r="105" spans="1:7" x14ac:dyDescent="0.15">
      <c r="A105" s="61" t="s">
        <v>1902</v>
      </c>
      <c r="B105" s="17" t="s">
        <v>149</v>
      </c>
      <c r="C105" s="17" t="s">
        <v>100</v>
      </c>
      <c r="D105" s="83" t="s">
        <v>101</v>
      </c>
      <c r="E105" s="17" t="s">
        <v>151</v>
      </c>
      <c r="F105" s="17" t="s">
        <v>215</v>
      </c>
      <c r="G105" s="17" t="s">
        <v>176</v>
      </c>
    </row>
    <row r="106" spans="1:7" x14ac:dyDescent="0.15">
      <c r="A106" s="15" t="s">
        <v>2169</v>
      </c>
      <c r="B106" s="11" t="s">
        <v>149</v>
      </c>
      <c r="C106" s="11" t="s">
        <v>100</v>
      </c>
      <c r="D106" s="74" t="s">
        <v>101</v>
      </c>
      <c r="E106" s="11" t="s">
        <v>151</v>
      </c>
      <c r="F106" s="11" t="s">
        <v>215</v>
      </c>
      <c r="G106" s="11" t="s">
        <v>1325</v>
      </c>
    </row>
    <row r="107" spans="1:7" x14ac:dyDescent="0.15">
      <c r="A107" s="15" t="s">
        <v>2310</v>
      </c>
      <c r="B107" s="11" t="s">
        <v>149</v>
      </c>
      <c r="C107" s="11" t="s">
        <v>100</v>
      </c>
      <c r="D107" s="74" t="s">
        <v>101</v>
      </c>
      <c r="E107" s="11" t="s">
        <v>245</v>
      </c>
      <c r="F107" s="11" t="s">
        <v>215</v>
      </c>
      <c r="G107" s="11" t="s">
        <v>81</v>
      </c>
    </row>
    <row r="108" spans="1:7" x14ac:dyDescent="0.15">
      <c r="A108" s="15" t="s">
        <v>2872</v>
      </c>
      <c r="B108" s="11" t="s">
        <v>149</v>
      </c>
      <c r="C108" s="11" t="s">
        <v>100</v>
      </c>
      <c r="D108" s="74" t="s">
        <v>101</v>
      </c>
      <c r="E108" s="11" t="s">
        <v>131</v>
      </c>
      <c r="F108" s="11" t="s">
        <v>105</v>
      </c>
      <c r="G108" s="11" t="s">
        <v>59</v>
      </c>
    </row>
    <row r="109" spans="1:7" ht="14" x14ac:dyDescent="0.15">
      <c r="A109" s="86" t="s">
        <v>4290</v>
      </c>
    </row>
    <row r="110" spans="1:7" ht="14" x14ac:dyDescent="0.15">
      <c r="A110" t="s">
        <v>1047</v>
      </c>
      <c r="B110" s="11" t="s">
        <v>1051</v>
      </c>
      <c r="C110" s="11" t="s">
        <v>485</v>
      </c>
      <c r="D110" s="87" t="s">
        <v>4197</v>
      </c>
      <c r="E110" s="11" t="s">
        <v>151</v>
      </c>
      <c r="F110" s="11" t="s">
        <v>215</v>
      </c>
      <c r="G110" s="11" t="s">
        <v>431</v>
      </c>
    </row>
    <row r="111" spans="1:7" x14ac:dyDescent="0.15">
      <c r="A111" s="88" t="s">
        <v>4291</v>
      </c>
    </row>
    <row r="112" spans="1:7" x14ac:dyDescent="0.15">
      <c r="A112" s="15" t="s">
        <v>519</v>
      </c>
      <c r="B112" s="11" t="s">
        <v>149</v>
      </c>
      <c r="C112" s="11" t="s">
        <v>100</v>
      </c>
      <c r="D112" s="74" t="s">
        <v>101</v>
      </c>
      <c r="E112" s="11" t="s">
        <v>151</v>
      </c>
      <c r="F112" s="11" t="s">
        <v>215</v>
      </c>
      <c r="G112" s="11" t="s">
        <v>81</v>
      </c>
    </row>
    <row r="113" spans="1:7" x14ac:dyDescent="0.15">
      <c r="A113" s="15" t="s">
        <v>1320</v>
      </c>
      <c r="B113" s="11" t="s">
        <v>149</v>
      </c>
      <c r="C113" s="11" t="s">
        <v>100</v>
      </c>
      <c r="D113" s="74" t="s">
        <v>101</v>
      </c>
      <c r="E113" s="11" t="s">
        <v>103</v>
      </c>
      <c r="F113" s="11" t="s">
        <v>105</v>
      </c>
      <c r="G113" s="11" t="s">
        <v>1325</v>
      </c>
    </row>
    <row r="114" spans="1:7" x14ac:dyDescent="0.15">
      <c r="A114" s="15" t="s">
        <v>1916</v>
      </c>
      <c r="B114" s="11" t="s">
        <v>1051</v>
      </c>
      <c r="C114" s="11" t="s">
        <v>485</v>
      </c>
      <c r="D114" s="74" t="s">
        <v>101</v>
      </c>
      <c r="E114" s="11" t="s">
        <v>245</v>
      </c>
      <c r="F114" s="11" t="s">
        <v>215</v>
      </c>
      <c r="G114" s="11" t="s">
        <v>1325</v>
      </c>
    </row>
    <row r="115" spans="1:7" x14ac:dyDescent="0.15">
      <c r="A115" s="11" t="s">
        <v>3908</v>
      </c>
      <c r="B115" s="11" t="s">
        <v>262</v>
      </c>
      <c r="C115" s="11" t="s">
        <v>263</v>
      </c>
      <c r="D115" s="74" t="s">
        <v>101</v>
      </c>
      <c r="E115" s="11" t="s">
        <v>151</v>
      </c>
      <c r="F115" s="11" t="s">
        <v>215</v>
      </c>
      <c r="G115" s="11" t="s">
        <v>1325</v>
      </c>
    </row>
    <row r="116" spans="1:7" ht="14" x14ac:dyDescent="0.15">
      <c r="A116" s="86" t="s">
        <v>2794</v>
      </c>
    </row>
    <row r="117" spans="1:7" ht="28" x14ac:dyDescent="0.15">
      <c r="A117" s="22" t="s">
        <v>259</v>
      </c>
      <c r="B117" s="11" t="s">
        <v>262</v>
      </c>
      <c r="C117" s="11" t="s">
        <v>263</v>
      </c>
      <c r="D117" s="74" t="s">
        <v>101</v>
      </c>
      <c r="E117" s="11" t="s">
        <v>151</v>
      </c>
      <c r="F117" s="11" t="s">
        <v>215</v>
      </c>
      <c r="G117" s="11" t="s">
        <v>266</v>
      </c>
    </row>
    <row r="118" spans="1:7" x14ac:dyDescent="0.15">
      <c r="A118" s="15" t="s">
        <v>1708</v>
      </c>
      <c r="B118" s="11" t="s">
        <v>1711</v>
      </c>
      <c r="C118" s="11" t="s">
        <v>100</v>
      </c>
      <c r="D118" s="74" t="s">
        <v>101</v>
      </c>
      <c r="E118" s="11" t="s">
        <v>103</v>
      </c>
      <c r="F118" s="11" t="s">
        <v>215</v>
      </c>
      <c r="G118" s="11" t="s">
        <v>1325</v>
      </c>
    </row>
    <row r="119" spans="1:7" x14ac:dyDescent="0.15">
      <c r="A119" s="15" t="s">
        <v>2190</v>
      </c>
      <c r="B119" s="11" t="s">
        <v>149</v>
      </c>
      <c r="C119" s="11" t="s">
        <v>100</v>
      </c>
      <c r="D119" s="74" t="s">
        <v>101</v>
      </c>
      <c r="E119" s="11" t="s">
        <v>705</v>
      </c>
      <c r="F119" s="11" t="s">
        <v>215</v>
      </c>
      <c r="G119" s="11" t="s">
        <v>59</v>
      </c>
    </row>
    <row r="120" spans="1:7" x14ac:dyDescent="0.15">
      <c r="A120" s="15" t="s">
        <v>2959</v>
      </c>
      <c r="B120" s="11" t="s">
        <v>149</v>
      </c>
      <c r="C120" s="11" t="s">
        <v>100</v>
      </c>
      <c r="D120" s="74" t="s">
        <v>101</v>
      </c>
      <c r="E120" s="11" t="s">
        <v>151</v>
      </c>
      <c r="F120" s="11" t="s">
        <v>170</v>
      </c>
      <c r="G120" s="11" t="s">
        <v>172</v>
      </c>
    </row>
    <row r="121" spans="1:7" x14ac:dyDescent="0.15">
      <c r="A121" s="15" t="s">
        <v>3514</v>
      </c>
      <c r="B121" s="11" t="s">
        <v>149</v>
      </c>
      <c r="C121" s="11" t="s">
        <v>100</v>
      </c>
      <c r="D121" s="74" t="s">
        <v>101</v>
      </c>
      <c r="E121" s="11" t="s">
        <v>80</v>
      </c>
      <c r="F121" s="11" t="s">
        <v>170</v>
      </c>
      <c r="G121" s="11" t="s">
        <v>3520</v>
      </c>
    </row>
    <row r="122" spans="1:7" x14ac:dyDescent="0.15">
      <c r="A122" s="15" t="s">
        <v>3670</v>
      </c>
      <c r="B122" s="11" t="s">
        <v>3674</v>
      </c>
      <c r="C122" s="11" t="s">
        <v>485</v>
      </c>
      <c r="D122" s="80" t="s">
        <v>51</v>
      </c>
      <c r="E122" s="11" t="s">
        <v>151</v>
      </c>
      <c r="F122" s="11" t="s">
        <v>57</v>
      </c>
      <c r="G122" s="11" t="s">
        <v>59</v>
      </c>
    </row>
    <row r="123" spans="1:7" x14ac:dyDescent="0.15">
      <c r="A123" s="15" t="s">
        <v>3830</v>
      </c>
      <c r="B123" s="11" t="s">
        <v>149</v>
      </c>
      <c r="C123" s="11" t="s">
        <v>100</v>
      </c>
      <c r="D123" s="74" t="s">
        <v>101</v>
      </c>
      <c r="E123" s="11" t="s">
        <v>151</v>
      </c>
      <c r="F123" s="11" t="s">
        <v>215</v>
      </c>
      <c r="G123" s="11" t="s">
        <v>1325</v>
      </c>
    </row>
    <row r="124" spans="1:7" x14ac:dyDescent="0.15">
      <c r="A124" s="15" t="s">
        <v>3872</v>
      </c>
      <c r="B124" s="11" t="s">
        <v>149</v>
      </c>
      <c r="C124" s="11" t="s">
        <v>100</v>
      </c>
      <c r="D124" s="74" t="s">
        <v>101</v>
      </c>
      <c r="E124" s="11" t="s">
        <v>1103</v>
      </c>
      <c r="F124" s="11" t="s">
        <v>57</v>
      </c>
      <c r="G124" s="11" t="s">
        <v>81</v>
      </c>
    </row>
    <row r="125" spans="1:7" ht="14" x14ac:dyDescent="0.15">
      <c r="A125" s="86" t="s">
        <v>176</v>
      </c>
    </row>
    <row r="126" spans="1:7" x14ac:dyDescent="0.15">
      <c r="A126" s="15" t="s">
        <v>145</v>
      </c>
      <c r="B126" s="11" t="s">
        <v>149</v>
      </c>
      <c r="C126" s="11" t="s">
        <v>100</v>
      </c>
      <c r="D126" s="74" t="s">
        <v>101</v>
      </c>
      <c r="E126" s="11" t="s">
        <v>151</v>
      </c>
      <c r="F126" s="11" t="s">
        <v>105</v>
      </c>
      <c r="G126" s="11" t="s">
        <v>59</v>
      </c>
    </row>
    <row r="127" spans="1:7" x14ac:dyDescent="0.15">
      <c r="A127" s="15" t="s">
        <v>351</v>
      </c>
      <c r="B127" s="11" t="s">
        <v>262</v>
      </c>
      <c r="C127" s="11" t="s">
        <v>263</v>
      </c>
      <c r="D127" s="74" t="s">
        <v>101</v>
      </c>
      <c r="E127" s="11" t="s">
        <v>80</v>
      </c>
      <c r="F127" s="11" t="s">
        <v>105</v>
      </c>
      <c r="G127" s="11" t="s">
        <v>59</v>
      </c>
    </row>
    <row r="128" spans="1:7" x14ac:dyDescent="0.15">
      <c r="A128" s="15" t="s">
        <v>439</v>
      </c>
      <c r="B128" s="11" t="s">
        <v>149</v>
      </c>
      <c r="C128" s="11" t="s">
        <v>100</v>
      </c>
      <c r="D128" s="74" t="s">
        <v>101</v>
      </c>
      <c r="E128" s="11" t="s">
        <v>245</v>
      </c>
      <c r="F128" s="11" t="s">
        <v>215</v>
      </c>
      <c r="G128" s="11" t="s">
        <v>446</v>
      </c>
    </row>
    <row r="129" spans="1:7" x14ac:dyDescent="0.15">
      <c r="A129" s="15" t="s">
        <v>631</v>
      </c>
      <c r="B129" s="11" t="s">
        <v>297</v>
      </c>
      <c r="C129" s="11" t="s">
        <v>100</v>
      </c>
      <c r="D129" s="80" t="s">
        <v>51</v>
      </c>
      <c r="E129" s="11" t="s">
        <v>151</v>
      </c>
      <c r="F129" s="11" t="s">
        <v>215</v>
      </c>
      <c r="G129" s="11" t="s">
        <v>59</v>
      </c>
    </row>
    <row r="130" spans="1:7" x14ac:dyDescent="0.15">
      <c r="A130" s="15" t="s">
        <v>853</v>
      </c>
      <c r="B130" s="11" t="s">
        <v>149</v>
      </c>
      <c r="C130" s="11" t="s">
        <v>100</v>
      </c>
      <c r="D130" s="74" t="s">
        <v>101</v>
      </c>
      <c r="E130" s="11" t="s">
        <v>151</v>
      </c>
      <c r="F130" s="11" t="s">
        <v>215</v>
      </c>
      <c r="G130" s="11" t="s">
        <v>59</v>
      </c>
    </row>
    <row r="131" spans="1:7" x14ac:dyDescent="0.15">
      <c r="A131" s="15" t="s">
        <v>868</v>
      </c>
      <c r="B131" s="11" t="s">
        <v>149</v>
      </c>
      <c r="C131" s="11" t="s">
        <v>100</v>
      </c>
      <c r="D131" s="74" t="s">
        <v>101</v>
      </c>
      <c r="E131" s="11" t="s">
        <v>151</v>
      </c>
      <c r="F131" s="11" t="s">
        <v>215</v>
      </c>
      <c r="G131" s="11" t="s">
        <v>59</v>
      </c>
    </row>
    <row r="132" spans="1:7" x14ac:dyDescent="0.15">
      <c r="A132" s="15" t="s">
        <v>1087</v>
      </c>
      <c r="B132" s="11" t="s">
        <v>262</v>
      </c>
      <c r="C132" s="11" t="s">
        <v>263</v>
      </c>
      <c r="D132" s="74" t="s">
        <v>101</v>
      </c>
      <c r="E132" s="11" t="s">
        <v>151</v>
      </c>
      <c r="F132" s="11" t="s">
        <v>170</v>
      </c>
      <c r="G132" s="11" t="s">
        <v>172</v>
      </c>
    </row>
    <row r="133" spans="1:7" x14ac:dyDescent="0.15">
      <c r="A133" s="15" t="s">
        <v>1122</v>
      </c>
      <c r="B133" s="11" t="s">
        <v>149</v>
      </c>
      <c r="C133" s="11" t="s">
        <v>100</v>
      </c>
      <c r="D133" s="74" t="s">
        <v>101</v>
      </c>
      <c r="E133" s="11" t="s">
        <v>151</v>
      </c>
      <c r="F133" s="11" t="s">
        <v>215</v>
      </c>
      <c r="G133" s="11" t="s">
        <v>885</v>
      </c>
    </row>
    <row r="134" spans="1:7" x14ac:dyDescent="0.15">
      <c r="A134" s="15" t="s">
        <v>1161</v>
      </c>
      <c r="B134" s="11" t="s">
        <v>1164</v>
      </c>
      <c r="C134" s="11" t="s">
        <v>485</v>
      </c>
      <c r="D134" s="74" t="s">
        <v>101</v>
      </c>
      <c r="E134" s="11" t="s">
        <v>131</v>
      </c>
      <c r="F134" s="11" t="s">
        <v>215</v>
      </c>
      <c r="G134" s="11" t="s">
        <v>59</v>
      </c>
    </row>
    <row r="135" spans="1:7" x14ac:dyDescent="0.15">
      <c r="A135" s="15" t="s">
        <v>1376</v>
      </c>
      <c r="B135" s="11" t="s">
        <v>149</v>
      </c>
      <c r="C135" s="11" t="s">
        <v>100</v>
      </c>
      <c r="D135" s="74" t="s">
        <v>101</v>
      </c>
      <c r="E135" s="11" t="s">
        <v>151</v>
      </c>
      <c r="F135" s="11" t="s">
        <v>57</v>
      </c>
      <c r="G135" s="11" t="s">
        <v>431</v>
      </c>
    </row>
    <row r="136" spans="1:7" x14ac:dyDescent="0.15">
      <c r="A136" s="15" t="s">
        <v>1527</v>
      </c>
      <c r="B136" s="11" t="s">
        <v>383</v>
      </c>
      <c r="C136" s="11" t="s">
        <v>50</v>
      </c>
      <c r="D136" s="80" t="s">
        <v>51</v>
      </c>
      <c r="E136" s="11" t="s">
        <v>1114</v>
      </c>
      <c r="F136" s="11" t="s">
        <v>215</v>
      </c>
      <c r="G136" s="11" t="s">
        <v>1325</v>
      </c>
    </row>
    <row r="137" spans="1:7" x14ac:dyDescent="0.15">
      <c r="A137" s="15" t="s">
        <v>1554</v>
      </c>
      <c r="B137" s="11" t="s">
        <v>1557</v>
      </c>
      <c r="C137" s="11" t="s">
        <v>1558</v>
      </c>
      <c r="D137" s="80" t="s">
        <v>51</v>
      </c>
      <c r="E137" s="11" t="s">
        <v>131</v>
      </c>
      <c r="F137" s="11" t="s">
        <v>105</v>
      </c>
      <c r="G137" s="11" t="s">
        <v>59</v>
      </c>
    </row>
    <row r="138" spans="1:7" x14ac:dyDescent="0.15">
      <c r="A138" s="15" t="s">
        <v>1569</v>
      </c>
      <c r="B138" s="11" t="s">
        <v>149</v>
      </c>
      <c r="C138" s="11" t="s">
        <v>100</v>
      </c>
      <c r="D138" s="74" t="s">
        <v>101</v>
      </c>
      <c r="E138" s="11" t="s">
        <v>151</v>
      </c>
      <c r="F138" s="11" t="s">
        <v>170</v>
      </c>
      <c r="G138" s="11" t="s">
        <v>172</v>
      </c>
    </row>
    <row r="139" spans="1:7" x14ac:dyDescent="0.15">
      <c r="A139" s="15" t="s">
        <v>1665</v>
      </c>
      <c r="B139" s="11" t="s">
        <v>149</v>
      </c>
      <c r="C139" s="11" t="s">
        <v>100</v>
      </c>
      <c r="D139" s="74" t="s">
        <v>101</v>
      </c>
      <c r="E139" s="11" t="s">
        <v>151</v>
      </c>
      <c r="F139" s="11" t="s">
        <v>215</v>
      </c>
      <c r="G139" s="11" t="s">
        <v>59</v>
      </c>
    </row>
    <row r="140" spans="1:7" x14ac:dyDescent="0.15">
      <c r="A140" s="15" t="s">
        <v>1747</v>
      </c>
      <c r="B140" s="11" t="s">
        <v>149</v>
      </c>
      <c r="C140" s="11" t="s">
        <v>100</v>
      </c>
      <c r="D140" s="74" t="s">
        <v>101</v>
      </c>
      <c r="E140" s="11" t="s">
        <v>245</v>
      </c>
      <c r="F140" s="11" t="s">
        <v>215</v>
      </c>
      <c r="G140" s="11" t="s">
        <v>59</v>
      </c>
    </row>
    <row r="141" spans="1:7" x14ac:dyDescent="0.15">
      <c r="A141" s="15" t="s">
        <v>1838</v>
      </c>
      <c r="B141" s="11" t="s">
        <v>149</v>
      </c>
      <c r="C141" s="11" t="s">
        <v>100</v>
      </c>
      <c r="D141" s="74" t="s">
        <v>101</v>
      </c>
      <c r="E141" s="11" t="s">
        <v>103</v>
      </c>
      <c r="F141" s="11" t="s">
        <v>215</v>
      </c>
      <c r="G141" s="11" t="s">
        <v>59</v>
      </c>
    </row>
    <row r="142" spans="1:7" x14ac:dyDescent="0.15">
      <c r="A142" s="15" t="s">
        <v>1969</v>
      </c>
      <c r="B142" s="11" t="s">
        <v>149</v>
      </c>
      <c r="C142" s="11" t="s">
        <v>100</v>
      </c>
      <c r="D142" s="74" t="s">
        <v>101</v>
      </c>
      <c r="E142" s="11" t="s">
        <v>245</v>
      </c>
      <c r="F142" s="11" t="s">
        <v>215</v>
      </c>
      <c r="G142" s="11" t="s">
        <v>59</v>
      </c>
    </row>
    <row r="143" spans="1:7" x14ac:dyDescent="0.15">
      <c r="A143" s="15" t="s">
        <v>2321</v>
      </c>
      <c r="B143" s="11" t="s">
        <v>2324</v>
      </c>
      <c r="C143" s="11" t="s">
        <v>191</v>
      </c>
      <c r="D143" s="84" t="s">
        <v>938</v>
      </c>
      <c r="E143" s="11" t="s">
        <v>131</v>
      </c>
      <c r="F143" s="11" t="s">
        <v>215</v>
      </c>
      <c r="G143" s="11" t="s">
        <v>431</v>
      </c>
    </row>
    <row r="144" spans="1:7" x14ac:dyDescent="0.15">
      <c r="A144" s="15" t="s">
        <v>2385</v>
      </c>
      <c r="B144" s="11" t="s">
        <v>564</v>
      </c>
      <c r="C144" s="11" t="s">
        <v>75</v>
      </c>
      <c r="D144" s="80" t="s">
        <v>51</v>
      </c>
      <c r="E144" s="11" t="s">
        <v>1643</v>
      </c>
      <c r="F144" s="11" t="s">
        <v>677</v>
      </c>
      <c r="G144" s="11" t="s">
        <v>59</v>
      </c>
    </row>
    <row r="145" spans="1:7" x14ac:dyDescent="0.15">
      <c r="A145" s="15" t="s">
        <v>2486</v>
      </c>
      <c r="B145" s="11" t="s">
        <v>2489</v>
      </c>
      <c r="C145" s="11" t="s">
        <v>263</v>
      </c>
      <c r="D145" s="74" t="s">
        <v>101</v>
      </c>
      <c r="E145" s="11" t="s">
        <v>151</v>
      </c>
      <c r="F145" s="11" t="s">
        <v>215</v>
      </c>
      <c r="G145" s="11" t="s">
        <v>59</v>
      </c>
    </row>
    <row r="146" spans="1:7" x14ac:dyDescent="0.15">
      <c r="A146" s="15" t="s">
        <v>2497</v>
      </c>
      <c r="B146" s="11" t="s">
        <v>98</v>
      </c>
      <c r="C146" s="11" t="s">
        <v>100</v>
      </c>
      <c r="D146" s="74" t="s">
        <v>101</v>
      </c>
      <c r="E146" s="11" t="s">
        <v>151</v>
      </c>
      <c r="F146" s="11" t="s">
        <v>170</v>
      </c>
      <c r="G146" s="11" t="s">
        <v>172</v>
      </c>
    </row>
    <row r="147" spans="1:7" x14ac:dyDescent="0.15">
      <c r="A147" s="15" t="s">
        <v>2830</v>
      </c>
      <c r="B147" s="11" t="s">
        <v>149</v>
      </c>
      <c r="C147" s="11" t="s">
        <v>100</v>
      </c>
      <c r="D147" s="74" t="s">
        <v>101</v>
      </c>
      <c r="E147" s="11" t="s">
        <v>151</v>
      </c>
      <c r="F147" s="11" t="s">
        <v>215</v>
      </c>
      <c r="G147" s="11" t="s">
        <v>81</v>
      </c>
    </row>
    <row r="148" spans="1:7" x14ac:dyDescent="0.15">
      <c r="A148" s="15" t="s">
        <v>2945</v>
      </c>
      <c r="B148" s="11" t="s">
        <v>149</v>
      </c>
      <c r="C148" s="11" t="s">
        <v>100</v>
      </c>
      <c r="D148" s="74" t="s">
        <v>101</v>
      </c>
      <c r="E148" s="11" t="s">
        <v>151</v>
      </c>
      <c r="F148" s="11" t="s">
        <v>215</v>
      </c>
      <c r="G148" s="11" t="s">
        <v>988</v>
      </c>
    </row>
    <row r="149" spans="1:7" x14ac:dyDescent="0.15">
      <c r="A149" s="15" t="s">
        <v>3005</v>
      </c>
      <c r="B149" s="11" t="s">
        <v>3008</v>
      </c>
      <c r="C149" s="11" t="s">
        <v>485</v>
      </c>
      <c r="D149" s="74" t="s">
        <v>101</v>
      </c>
      <c r="E149" s="11" t="s">
        <v>245</v>
      </c>
      <c r="F149" s="11" t="s">
        <v>215</v>
      </c>
      <c r="G149" s="11" t="s">
        <v>59</v>
      </c>
    </row>
    <row r="150" spans="1:7" x14ac:dyDescent="0.15">
      <c r="A150" s="15" t="s">
        <v>3048</v>
      </c>
      <c r="B150" s="11" t="s">
        <v>262</v>
      </c>
      <c r="C150" s="11" t="s">
        <v>263</v>
      </c>
      <c r="D150" s="74" t="s">
        <v>101</v>
      </c>
      <c r="E150" s="11" t="s">
        <v>131</v>
      </c>
      <c r="F150" s="11" t="s">
        <v>170</v>
      </c>
      <c r="G150" s="11" t="s">
        <v>172</v>
      </c>
    </row>
    <row r="151" spans="1:7" x14ac:dyDescent="0.15">
      <c r="A151" s="15" t="s">
        <v>3074</v>
      </c>
      <c r="B151" s="11" t="s">
        <v>383</v>
      </c>
      <c r="C151" s="11" t="s">
        <v>50</v>
      </c>
      <c r="D151" s="80" t="s">
        <v>51</v>
      </c>
      <c r="E151" s="11" t="s">
        <v>80</v>
      </c>
      <c r="F151" s="11" t="s">
        <v>215</v>
      </c>
      <c r="G151" s="11" t="s">
        <v>431</v>
      </c>
    </row>
    <row r="152" spans="1:7" x14ac:dyDescent="0.15">
      <c r="A152" s="15" t="s">
        <v>3195</v>
      </c>
      <c r="B152" s="11" t="s">
        <v>149</v>
      </c>
      <c r="C152" s="11" t="s">
        <v>100</v>
      </c>
      <c r="D152" s="74" t="s">
        <v>101</v>
      </c>
      <c r="E152" s="11" t="s">
        <v>151</v>
      </c>
      <c r="F152" s="11" t="s">
        <v>57</v>
      </c>
      <c r="G152" s="11" t="s">
        <v>59</v>
      </c>
    </row>
    <row r="153" spans="1:7" x14ac:dyDescent="0.15">
      <c r="A153" s="15" t="s">
        <v>3208</v>
      </c>
      <c r="B153" s="11" t="s">
        <v>3211</v>
      </c>
      <c r="C153" s="11" t="s">
        <v>191</v>
      </c>
      <c r="D153" s="80" t="s">
        <v>51</v>
      </c>
      <c r="E153" s="11" t="s">
        <v>1103</v>
      </c>
      <c r="F153" s="11" t="s">
        <v>215</v>
      </c>
      <c r="G153" s="11" t="s">
        <v>59</v>
      </c>
    </row>
    <row r="154" spans="1:7" x14ac:dyDescent="0.15">
      <c r="A154" s="15" t="s">
        <v>3311</v>
      </c>
      <c r="B154" s="11" t="s">
        <v>149</v>
      </c>
      <c r="C154" s="11" t="s">
        <v>100</v>
      </c>
      <c r="D154" s="74" t="s">
        <v>101</v>
      </c>
      <c r="E154" s="11" t="s">
        <v>80</v>
      </c>
      <c r="F154" s="11" t="s">
        <v>170</v>
      </c>
      <c r="G154" s="11" t="s">
        <v>172</v>
      </c>
    </row>
    <row r="155" spans="1:7" x14ac:dyDescent="0.15">
      <c r="A155" s="15" t="s">
        <v>3424</v>
      </c>
      <c r="B155" s="11" t="s">
        <v>383</v>
      </c>
      <c r="C155" s="11" t="s">
        <v>50</v>
      </c>
      <c r="D155" s="80" t="s">
        <v>51</v>
      </c>
      <c r="E155" s="11" t="s">
        <v>151</v>
      </c>
      <c r="F155" s="11" t="s">
        <v>215</v>
      </c>
      <c r="G155" s="11" t="s">
        <v>1325</v>
      </c>
    </row>
    <row r="156" spans="1:7" x14ac:dyDescent="0.15">
      <c r="A156" s="15" t="s">
        <v>3566</v>
      </c>
      <c r="B156" s="11" t="s">
        <v>149</v>
      </c>
      <c r="C156" s="11" t="s">
        <v>100</v>
      </c>
      <c r="D156" s="74" t="s">
        <v>101</v>
      </c>
      <c r="E156" s="11" t="s">
        <v>151</v>
      </c>
      <c r="F156" s="11" t="s">
        <v>170</v>
      </c>
      <c r="G156" s="11" t="s">
        <v>172</v>
      </c>
    </row>
    <row r="157" spans="1:7" x14ac:dyDescent="0.15">
      <c r="A157" s="15" t="s">
        <v>3591</v>
      </c>
      <c r="B157" s="11" t="s">
        <v>149</v>
      </c>
      <c r="C157" s="11" t="s">
        <v>100</v>
      </c>
      <c r="D157" s="74" t="s">
        <v>101</v>
      </c>
      <c r="E157" s="11" t="s">
        <v>151</v>
      </c>
      <c r="F157" s="11" t="s">
        <v>215</v>
      </c>
      <c r="G157" s="11" t="s">
        <v>59</v>
      </c>
    </row>
    <row r="158" spans="1:7" x14ac:dyDescent="0.15">
      <c r="A158" s="15" t="s">
        <v>3735</v>
      </c>
      <c r="B158" s="11" t="s">
        <v>3739</v>
      </c>
      <c r="C158" s="11" t="s">
        <v>50</v>
      </c>
      <c r="D158" s="80" t="s">
        <v>51</v>
      </c>
      <c r="E158" s="11" t="s">
        <v>151</v>
      </c>
      <c r="F158" s="11" t="s">
        <v>215</v>
      </c>
      <c r="G158" s="11" t="s">
        <v>59</v>
      </c>
    </row>
    <row r="159" spans="1:7" x14ac:dyDescent="0.15">
      <c r="A159" s="15" t="s">
        <v>3766</v>
      </c>
      <c r="B159" s="11" t="s">
        <v>149</v>
      </c>
      <c r="C159" s="11" t="s">
        <v>100</v>
      </c>
      <c r="D159" s="74" t="s">
        <v>101</v>
      </c>
      <c r="E159" s="11" t="s">
        <v>245</v>
      </c>
      <c r="F159" s="11" t="s">
        <v>57</v>
      </c>
      <c r="G159" s="11" t="s">
        <v>81</v>
      </c>
    </row>
    <row r="160" spans="1:7" x14ac:dyDescent="0.15">
      <c r="A160" s="11" t="s">
        <v>4019</v>
      </c>
      <c r="B160" s="11" t="s">
        <v>98</v>
      </c>
      <c r="C160" s="11" t="s">
        <v>100</v>
      </c>
      <c r="D160" s="74" t="s">
        <v>101</v>
      </c>
      <c r="E160" s="11" t="s">
        <v>151</v>
      </c>
      <c r="F160" s="11" t="s">
        <v>215</v>
      </c>
      <c r="G160" s="11" t="s">
        <v>81</v>
      </c>
    </row>
    <row r="161" spans="1:7" x14ac:dyDescent="0.15">
      <c r="A161" s="88" t="s">
        <v>115</v>
      </c>
    </row>
    <row r="162" spans="1:7" x14ac:dyDescent="0.15">
      <c r="A162" s="11" t="s">
        <v>93</v>
      </c>
      <c r="B162" s="11" t="s">
        <v>98</v>
      </c>
      <c r="C162" s="11" t="s">
        <v>100</v>
      </c>
      <c r="D162" s="74" t="s">
        <v>101</v>
      </c>
      <c r="E162" s="11" t="s">
        <v>103</v>
      </c>
      <c r="F162" s="11" t="s">
        <v>105</v>
      </c>
      <c r="G162" s="11" t="s">
        <v>107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2</DocSecurity>
  <ScaleCrop>false</ScaleCrop>
  <HeadingPairs>
    <vt:vector size="2" baseType="variant">
      <vt:variant>
        <vt:lpstr>Worksheets</vt:lpstr>
      </vt:variant>
      <vt:variant>
        <vt:i4>6</vt:i4>
      </vt:variant>
    </vt:vector>
  </HeadingPairs>
  <TitlesOfParts>
    <vt:vector size="6" baseType="lpstr">
      <vt:lpstr>Export Summary</vt:lpstr>
      <vt:lpstr>Sheet 1 - review_211470_2022073</vt:lpstr>
      <vt:lpstr>Sheet1</vt:lpstr>
      <vt:lpstr>Sheet2</vt:lpstr>
      <vt:lpstr>Sheet3</vt:lpstr>
      <vt:lpstr>Sheet4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selvan naidoo</dc:creator>
  <cp:keywords/>
  <dc:description/>
  <cp:lastModifiedBy>Lilian Dudley</cp:lastModifiedBy>
  <cp:revision/>
  <dcterms:created xsi:type="dcterms:W3CDTF">2022-08-01T09:59:44Z</dcterms:created>
  <dcterms:modified xsi:type="dcterms:W3CDTF">2022-12-22T09:46:13Z</dcterms:modified>
  <cp:category/>
  <cp:contentStatus/>
</cp:coreProperties>
</file>